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h\Downloads\"/>
    </mc:Choice>
  </mc:AlternateContent>
  <xr:revisionPtr revIDLastSave="0" documentId="13_ncr:1_{988C02ED-A544-4A9C-8E3E-A8251BB9BA93}" xr6:coauthVersionLast="47" xr6:coauthVersionMax="47" xr10:uidLastSave="{00000000-0000-0000-0000-000000000000}"/>
  <bookViews>
    <workbookView xWindow="28680" yWindow="-120" windowWidth="29040" windowHeight="15720" xr2:uid="{E2D91849-6F51-43EA-8078-0D2C5A3480F2}"/>
  </bookViews>
  <sheets>
    <sheet name="ORÇAMENTO" sheetId="1" r:id="rId1"/>
    <sheet name="CRONOGRAMA" sheetId="2" r:id="rId2"/>
  </sheets>
  <externalReferences>
    <externalReference r:id="rId3"/>
  </externalReferences>
  <definedNames>
    <definedName name="_xlnm.Print_Area" localSheetId="1">CRONOGRAMA!$B$2:$N$48</definedName>
    <definedName name="_xlnm.Print_Area" localSheetId="0">ORÇAMENTO!$B$2:$I$137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2" l="1"/>
  <c r="F10" i="2"/>
  <c r="C12" i="2"/>
  <c r="C10" i="2"/>
  <c r="F7" i="2"/>
  <c r="G37" i="2"/>
  <c r="I37" i="2"/>
  <c r="J37" i="2"/>
  <c r="G31" i="2"/>
  <c r="H31" i="2"/>
  <c r="I31" i="2"/>
  <c r="J31" i="2"/>
  <c r="K31" i="2"/>
  <c r="L31" i="2"/>
  <c r="N31" i="2"/>
  <c r="G25" i="2"/>
  <c r="H25" i="2"/>
  <c r="I25" i="2"/>
  <c r="J25" i="2"/>
  <c r="K25" i="2"/>
  <c r="L25" i="2"/>
  <c r="M25" i="2"/>
  <c r="N25" i="2"/>
  <c r="G23" i="2"/>
  <c r="H23" i="2"/>
  <c r="I23" i="2"/>
  <c r="J23" i="2"/>
  <c r="K23" i="2"/>
  <c r="L23" i="2"/>
  <c r="M23" i="2"/>
  <c r="N23" i="2"/>
  <c r="N41" i="2"/>
  <c r="M41" i="2"/>
  <c r="L41" i="2"/>
  <c r="G41" i="2"/>
  <c r="F41" i="2"/>
  <c r="D40" i="2"/>
  <c r="C40" i="2"/>
  <c r="B40" i="2"/>
  <c r="N39" i="2"/>
  <c r="M39" i="2"/>
  <c r="L39" i="2"/>
  <c r="G39" i="2"/>
  <c r="F39" i="2"/>
  <c r="D38" i="2"/>
  <c r="C38" i="2"/>
  <c r="B38" i="2"/>
  <c r="F37" i="2"/>
  <c r="C36" i="2"/>
  <c r="B36" i="2"/>
  <c r="C34" i="2"/>
  <c r="B34" i="2"/>
  <c r="C32" i="2"/>
  <c r="B32" i="2"/>
  <c r="F31" i="2"/>
  <c r="C30" i="2"/>
  <c r="B30" i="2"/>
  <c r="C28" i="2"/>
  <c r="B28" i="2"/>
  <c r="C26" i="2"/>
  <c r="B26" i="2"/>
  <c r="F25" i="2"/>
  <c r="C24" i="2"/>
  <c r="B24" i="2"/>
  <c r="C22" i="2"/>
  <c r="B22" i="2"/>
  <c r="C20" i="2"/>
  <c r="B20" i="2"/>
  <c r="C18" i="2"/>
  <c r="B18" i="2"/>
  <c r="B8" i="2"/>
  <c r="G7" i="2"/>
  <c r="B7" i="2"/>
  <c r="N37" i="2" l="1"/>
  <c r="M37" i="2"/>
  <c r="L37" i="2"/>
  <c r="J35" i="2"/>
  <c r="K35" i="2"/>
  <c r="I35" i="2"/>
  <c r="G35" i="2"/>
  <c r="N35" i="2"/>
  <c r="M35" i="2"/>
  <c r="L35" i="2"/>
  <c r="F35" i="2"/>
  <c r="F33" i="2"/>
  <c r="L33" i="2"/>
  <c r="K33" i="2"/>
  <c r="G33" i="2"/>
  <c r="N33" i="2"/>
  <c r="J33" i="2"/>
  <c r="I33" i="2"/>
  <c r="M33" i="2"/>
  <c r="H29" i="2"/>
  <c r="G29" i="2"/>
  <c r="K29" i="2"/>
  <c r="F29" i="2"/>
  <c r="N29" i="2"/>
  <c r="M29" i="2"/>
  <c r="J29" i="2"/>
  <c r="L29" i="2"/>
  <c r="L27" i="2"/>
  <c r="F27" i="2"/>
  <c r="G27" i="2"/>
  <c r="M27" i="2"/>
  <c r="K27" i="2"/>
  <c r="J27" i="2"/>
  <c r="I27" i="2"/>
  <c r="H27" i="2"/>
  <c r="K21" i="2"/>
  <c r="L21" i="2"/>
  <c r="I21" i="2"/>
  <c r="J21" i="2"/>
  <c r="G21" i="2"/>
  <c r="N21" i="2"/>
  <c r="M21" i="2"/>
  <c r="N19" i="2"/>
  <c r="I19" i="2"/>
  <c r="H19" i="2"/>
  <c r="M19" i="2"/>
  <c r="L19" i="2"/>
  <c r="G19" i="2"/>
  <c r="K19" i="2"/>
  <c r="F21" i="2"/>
  <c r="F19" i="2"/>
  <c r="F23" i="2"/>
  <c r="L44" i="2" l="1"/>
  <c r="F44" i="2"/>
  <c r="F46" i="2" s="1"/>
  <c r="G44" i="2"/>
  <c r="F45" i="2"/>
  <c r="L45" i="2"/>
  <c r="G43" i="2"/>
  <c r="L43" i="2"/>
  <c r="G46" i="2" l="1"/>
  <c r="G45" i="2" s="1"/>
  <c r="F43" i="2"/>
  <c r="I132" i="1" l="1"/>
  <c r="I131" i="1"/>
  <c r="I130" i="1"/>
  <c r="I129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79" i="1"/>
  <c r="I78" i="1"/>
  <c r="I77" i="1"/>
  <c r="I80" i="1" s="1"/>
  <c r="D30" i="2" s="1"/>
  <c r="M31" i="2" s="1"/>
  <c r="I73" i="1"/>
  <c r="I72" i="1"/>
  <c r="I71" i="1"/>
  <c r="I70" i="1"/>
  <c r="I69" i="1"/>
  <c r="I65" i="1"/>
  <c r="I64" i="1"/>
  <c r="I63" i="1"/>
  <c r="I62" i="1"/>
  <c r="I61" i="1"/>
  <c r="I60" i="1"/>
  <c r="I59" i="1"/>
  <c r="I58" i="1"/>
  <c r="I54" i="1"/>
  <c r="I53" i="1"/>
  <c r="I52" i="1"/>
  <c r="I51" i="1"/>
  <c r="I50" i="1"/>
  <c r="I49" i="1"/>
  <c r="I48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23" i="1"/>
  <c r="I22" i="1"/>
  <c r="I21" i="1"/>
  <c r="I20" i="1"/>
  <c r="I19" i="1"/>
  <c r="E26" i="1"/>
  <c r="B26" i="1"/>
  <c r="E18" i="1"/>
  <c r="B18" i="1"/>
  <c r="M44" i="2" l="1"/>
  <c r="M45" i="2"/>
  <c r="M43" i="2"/>
  <c r="I66" i="1"/>
  <c r="D26" i="2" s="1"/>
  <c r="N27" i="2" s="1"/>
  <c r="I55" i="1"/>
  <c r="D24" i="2" s="1"/>
  <c r="I101" i="1"/>
  <c r="D32" i="2" s="1"/>
  <c r="H33" i="2" s="1"/>
  <c r="I45" i="1"/>
  <c r="D22" i="2" s="1"/>
  <c r="I74" i="1"/>
  <c r="D28" i="2" s="1"/>
  <c r="I29" i="2" s="1"/>
  <c r="I133" i="1"/>
  <c r="D36" i="2" s="1"/>
  <c r="H37" i="2" s="1"/>
  <c r="I126" i="1"/>
  <c r="D34" i="2" s="1"/>
  <c r="H35" i="2" s="1"/>
  <c r="I24" i="1"/>
  <c r="D18" i="2" s="1"/>
  <c r="J19" i="2" s="1"/>
  <c r="J45" i="2" l="1"/>
  <c r="J44" i="2"/>
  <c r="I44" i="2"/>
  <c r="I45" i="2"/>
  <c r="N43" i="2"/>
  <c r="N44" i="2"/>
  <c r="N45" i="2"/>
  <c r="I43" i="2"/>
  <c r="J43" i="2"/>
  <c r="G27" i="1"/>
  <c r="I27" i="1" s="1"/>
  <c r="I28" i="1" s="1"/>
  <c r="I135" i="1" l="1"/>
  <c r="D20" i="2"/>
  <c r="H21" i="2" s="1"/>
  <c r="H44" i="2" s="1"/>
  <c r="H46" i="2" s="1"/>
  <c r="I46" i="2" s="1"/>
  <c r="J46" i="2" s="1"/>
  <c r="H45" i="2" l="1"/>
  <c r="K37" i="2"/>
  <c r="K44" i="2" s="1"/>
  <c r="C43" i="2"/>
  <c r="K43" i="2" l="1"/>
  <c r="K46" i="2"/>
  <c r="L46" i="2" s="1"/>
  <c r="M46" i="2" s="1"/>
  <c r="N46" i="2" s="1"/>
  <c r="K45" i="2"/>
  <c r="H43" i="2"/>
</calcChain>
</file>

<file path=xl/sharedStrings.xml><?xml version="1.0" encoding="utf-8"?>
<sst xmlns="http://schemas.openxmlformats.org/spreadsheetml/2006/main" count="500" uniqueCount="300">
  <si>
    <t>ITEM</t>
  </si>
  <si>
    <t>CÓDIGO</t>
  </si>
  <si>
    <t>FONTE</t>
  </si>
  <si>
    <t>DESCRIÇÃO</t>
  </si>
  <si>
    <t>UNIDADE</t>
  </si>
  <si>
    <t>QUANT.</t>
  </si>
  <si>
    <t>UNIT. C/ BDI</t>
  </si>
  <si>
    <t>TOTAL C/ BDI</t>
  </si>
  <si>
    <t>Subtotal</t>
  </si>
  <si>
    <t>TOTAL</t>
  </si>
  <si>
    <t>1.1</t>
  </si>
  <si>
    <t>ED-28427</t>
  </si>
  <si>
    <t>SETOP</t>
  </si>
  <si>
    <t>FORNECIMENTO E COLOCAÇÃO DE PLACA DE OBRA EM CHAPA GALVANIZADA #26, ESP. 0,45MM, DIMENSÃO (3X1,5)M, PLOTADA COM ADESIVO VINÍLICO, AFIXADA COM REBITES 4,8X40MM, EM ESTRUTURA METÁLICA DE METALON 20X20MM, ESP. 1,25MM, INCLUSIVE SUPORTE EM EUCALIPTO AUTOCLAVADO PINTADO COM TINTA PVA DUAS (2) DEMÃOS</t>
  </si>
  <si>
    <t>un</t>
  </si>
  <si>
    <t>1.2</t>
  </si>
  <si>
    <t>ED-50128</t>
  </si>
  <si>
    <t>BARRACÃO DE OBRA PARA DEPÓSITO E FERRAMENTARIA TIPO-I, ÁREA INTERNA 14,52M2, EM CHAPA DE COMPENSADO RESINADO, INCLUSIVE MOBILIÁRIO (OBRA DE PEQUENO PORTE, EFETIVO ATÉ 30 HOMENS), PADRÃO DER-MG</t>
  </si>
  <si>
    <t>1.3</t>
  </si>
  <si>
    <t>ED-20580</t>
  </si>
  <si>
    <t>ENTRADA DE ENERGIA AÉREA, TIPO B2, PADRÃO CEMIG, CARGA INSTALADA DE 10,1KW ATÉ 15KW, BIFÁSICO, COM SAÍDA SUBTERRÂNEA, INCLUSIVE POSTE, CAIXA PARA MEDIDOR, DISJUNTOR, BARRAMENTO, ATERRAMENTO E ACESSÓRIOS</t>
  </si>
  <si>
    <t>1.4</t>
  </si>
  <si>
    <t>SINAPI</t>
  </si>
  <si>
    <t>LIMPEZA MECANIZADA DE CAMADA VEGETAL, VEGETAÇÃO E PEQUENAS ÁRVORES (DIÂMETRO DE TRONCO MENOR QUE 0,20 M), COM TRATOR DE ESTEIRAS.AF_05/2018</t>
  </si>
  <si>
    <t>M2</t>
  </si>
  <si>
    <t>1.5</t>
  </si>
  <si>
    <t>ED-17989</t>
  </si>
  <si>
    <t>LOCAÇÃO DE OBRA COM GABARITO DE TÁBUAS CORRIDAS PONTALETADAS A CADA 2,00M, REAPROVEITAMENTO (2X), INCLUSIVE ACOMPANHAMENTO DE EQUIPE TOPOGRÁFICA PARA MARCAÇÃO DE PONTO TOPOGRÁFICO</t>
  </si>
  <si>
    <t>m</t>
  </si>
  <si>
    <t>OBRA: CONSTRUÇÃO DE PÓRTICO TURÍSTICO E SALAS DE APOIO</t>
  </si>
  <si>
    <t>LOCALIZAÇÃO: ESTRADA DE ACESSO AO PESNM, OLARIA-MG</t>
  </si>
  <si>
    <t>2.1</t>
  </si>
  <si>
    <t>ED-50392</t>
  </si>
  <si>
    <t>MOBILIZAÇÃO E DESMOBILIZAÇÃO DE OBRA EM CENTRO URBANO OU REGIÃO LIMÍTROFE COM VALOR ATÉ O VALOR DE 1.000.000,00</t>
  </si>
  <si>
    <t>R$</t>
  </si>
  <si>
    <t>ESTRUTURAS DE CONCRETO</t>
  </si>
  <si>
    <t>3.1</t>
  </si>
  <si>
    <t>ESCAVAÇÃO MANUAL PARA BLOCO DE COROAMENTO OU SAPATA (INCLUINDO ESCAVAÇÃO PARA COLOCAÇÃO DE FÔRMAS). AF_06/2017</t>
  </si>
  <si>
    <t>M3</t>
  </si>
  <si>
    <t>3.2</t>
  </si>
  <si>
    <t>ESCAVAÇÃO MANUAL DE VALA PARA VIGA BALDRAME (INCLUINDO ESCAVAÇÃO PARA COLOCAÇÃO DE FÔRMAS). AF_06/2017</t>
  </si>
  <si>
    <t>3.3</t>
  </si>
  <si>
    <t>FABRICAÇÃO, MONTAGEM E DESMONTAGEM DE FÔRMA PARA SAPATA, EM MADEIRA SERRADA, E=25 MM, 4 UTILIZAÇÕES. AF_06/2017</t>
  </si>
  <si>
    <t>3.4</t>
  </si>
  <si>
    <t>FABRICAÇÃO, MONTAGEM E DESMONTAGEM DE FÔRMA PARA VIGA BALDRAME, EM CHAPA DE MADEIRA COMPENSADA RESINADA, E=17 MM, 4 UTILIZAÇÕES. AF_06/2017</t>
  </si>
  <si>
    <t>3.5</t>
  </si>
  <si>
    <t>MONTAGEM E DESMONTAGEM DE FÔRMA DE PILARES RETANGULARES E ESTRUTURAS SIMILARES, PÉ-DIREITO SIMPLES, EM CHAPA DE MADEIRA COMPENSADA RESINADA, 4 UTILIZAÇÕES. AF_09/2020</t>
  </si>
  <si>
    <t>3.6</t>
  </si>
  <si>
    <t>MONTAGEM E DESMONTAGEM DE FÔRMA DE VIGA, ESCORAMENTO METÁLICO, PÉ-DIREITO SIMPLES, EM CHAPA DE MADEIRA RESINADA, 4 UTILIZAÇÕES. AF_09/2020</t>
  </si>
  <si>
    <t>3.7</t>
  </si>
  <si>
    <t>MONTAGEM E DESMONTAGEM DE FÔRMA DE LAJE MACIÇA, PÉ-DIREITO SIMPLES, EM CHAPA DE MADEIRA COMPENSADA RESINADA E CIMBRAMENTO DE MADEIRA, 4 UTILIZAÇÕES. AF_03/2022</t>
  </si>
  <si>
    <t>3.8</t>
  </si>
  <si>
    <t>CORTE E DOBRA DE AÇO CA-50, DIÂMETRO DE 6,3 MM. AF_06/2022</t>
  </si>
  <si>
    <t>KG</t>
  </si>
  <si>
    <t>3.9</t>
  </si>
  <si>
    <t>CORTE E DOBRA DE AÇO CA-50, DIÂMETRO DE 8,0 MM. AF_06/2022</t>
  </si>
  <si>
    <t>3.10</t>
  </si>
  <si>
    <t>CORTE E DOBRA DE AÇO CA-50, DIÂMETRO DE 10,0 MM. AF_06/2022</t>
  </si>
  <si>
    <t>3.11</t>
  </si>
  <si>
    <t>CORTE E DOBRA DE AÇO CA-50, DIÂMETRO DE 12,5 MM. AF_06/2022</t>
  </si>
  <si>
    <t>3.12</t>
  </si>
  <si>
    <t>CORTE E DOBRA DE AÇO CA-60, DIÂMETRO DE 5,0 MM. AF_06/2022</t>
  </si>
  <si>
    <t>3.13</t>
  </si>
  <si>
    <t>ED-49638</t>
  </si>
  <si>
    <t>FORNECIMENTO DE CONCRETO ESTRUTURAL, USINADO BOMBEADO, COM FCK 25 MPA, INCLUSIVE LANÇAMENTO, ADENSAMENTO E ACABAMENTO</t>
  </si>
  <si>
    <t>m3</t>
  </si>
  <si>
    <t>3.14</t>
  </si>
  <si>
    <t>LASTRO DE CONCRETO MAGRO, APLICADO EM PISOS, LAJES SOBRE SOLO OU RADIERS, ESPESSURA DE 5 CM. AF_07/2016</t>
  </si>
  <si>
    <t>PAREDES</t>
  </si>
  <si>
    <t>4.1</t>
  </si>
  <si>
    <t>ED-48231</t>
  </si>
  <si>
    <t>ALVENARIA DE VEDAÇÃO COM TIJOLO CERÂMICO FURADO, ESP. 9CM, PARA REVESTIMENTO, INCLUSIVE ARGAMASSA PARA ASSENTAMENTO</t>
  </si>
  <si>
    <t>m2</t>
  </si>
  <si>
    <t>4.2</t>
  </si>
  <si>
    <t>ED-50727</t>
  </si>
  <si>
    <t>CHAPISCO COM ARGAMASSA, TRAÇO 1:3 (CIMENTO E AREIA), ESP. 5MM, APLICADO EM ALVENARIA/ESTRUTURA DE CONCRETO COM COLHER, PREPARO MECÂNICO</t>
  </si>
  <si>
    <t>4.3</t>
  </si>
  <si>
    <t>ED-50761</t>
  </si>
  <si>
    <t>REBOCO COM ARGAMASSA, TRAÇO 1:2:8 (CIMENTO, CAL E AREIA), ESP. 20MM, APLICAÇÃO MANUAL, PREPARO MECÂNICO</t>
  </si>
  <si>
    <t>4.4</t>
  </si>
  <si>
    <t>ED-50455</t>
  </si>
  <si>
    <t>PINTURA ACRÍLICA EM PAREDE, DUAS (2) DEMÃOS, INCLUSIVE UMA (1) DEMÃO DE MASSA CORRIDA (PVA), EXCLUSIVE SELADOR ACRÍLICO</t>
  </si>
  <si>
    <t>4.5</t>
  </si>
  <si>
    <t>ED-50451</t>
  </si>
  <si>
    <t>PINTURA ACRÍLICA EM PAREDE, DUAS (2) DEMÃOS, EXCLUSIVE SELADOR ACRÍLICO E MASSA ACRÍLICA/CORRIDA (PVA)</t>
  </si>
  <si>
    <t>4.6</t>
  </si>
  <si>
    <t>REVESTIMENTO CERÂMICO PARA PAREDES INTERNAS COM PLACAS TIPO ESMALTADA EXTRA  DE DIMENSÕES 33X45 CM APLICADAS EM AMBIENTES DE ÁREA MENOR QUE 5 M² NA ALTURA INTEIRA DAS PAREDES. AF_06/2014</t>
  </si>
  <si>
    <t>4.7</t>
  </si>
  <si>
    <t>COMP-015</t>
  </si>
  <si>
    <t>COMPOSIÇÃO</t>
  </si>
  <si>
    <t>REVESTIMENTO COM PEDRA MOLEDO IRREGULAR, ESP. 2CM, ACABAMENTO NATURAL, ASSENTAMENTO COM ARGAMASSA INDUSTRIALIZADA, AMBIENTE INTERNO/EXTERNO, INCLUSIVE REJUNTAMENTO</t>
  </si>
  <si>
    <t>UN</t>
  </si>
  <si>
    <t>COBERTURA</t>
  </si>
  <si>
    <t>5.1</t>
  </si>
  <si>
    <t>TRAMA DE MADEIRA COMPOSTA POR RIPAS, CAIBROS E TERÇAS PARA TELHADOS DE MAIS QUE 2 ÁGUAS PARA TELHA DE ENCAIXE DE CERÂMICA OU DE CONCRETO, INCLUSO TRANSPORTE VERTICAL. AF_07/2019</t>
  </si>
  <si>
    <t>5.2</t>
  </si>
  <si>
    <t>TELHAMENTO COM TELHA CERÂMICA CAPA-CANAL, TIPO COLONIAL, COM MAIS DE 2 ÁGUAS, INCLUSO TRANSPORTE VERTICAL. AF_07/2019</t>
  </si>
  <si>
    <t>5.3</t>
  </si>
  <si>
    <t>CUMEEIRA PARA TELHA CERÂMICA EMBOÇADA COM ARGAMASSA TRAÇO 1:2:9 (CIMENTO, CAL E AREIA) PARA TELHADOS COM ATÉ 2 ÁGUAS, INCLUSO TRANSPORTE VERTICAL. AF_07/2019</t>
  </si>
  <si>
    <t>M</t>
  </si>
  <si>
    <t>5.4</t>
  </si>
  <si>
    <t>ED-50654</t>
  </si>
  <si>
    <t>CALHA EM CHAPA GALVANIZADA, ESP. 0,65MM (GSG-24), COM DESENVOLVIMENTO DE 33CM, INCLUSIVE IÇAMENTO MANUAL VERTICAL</t>
  </si>
  <si>
    <t>5.5</t>
  </si>
  <si>
    <t>ED-28551</t>
  </si>
  <si>
    <t>CONDUTOR DE ÁGUAS PLUVIAIS RETANGULAR (43X85MM) EM AÇO GALVANIZADO, CHAPA 28, INCLUSIVE CONEXÕES E SUPORTES</t>
  </si>
  <si>
    <t>5.6</t>
  </si>
  <si>
    <t>FABRICAÇÃO E INSTALAÇÃO DE TESOURA INTEIRA EM MADEIRA NÃO APARELHADA, VÃO DE 4 M, PARA TELHA CERÂMICA OU DE CONCRETO, INCLUSO IÇAMENTO. AF_07/2019</t>
  </si>
  <si>
    <t>5.7</t>
  </si>
  <si>
    <t>COMP-001</t>
  </si>
  <si>
    <t>PÉRGOLA METÁLICA COM PINTURA TIPO AÇO CORTEN (SALAS). FORNECIMENTO E INSTALAÇÃO</t>
  </si>
  <si>
    <t>5.8</t>
  </si>
  <si>
    <t>COMP-016</t>
  </si>
  <si>
    <t>PÉRGOLA METÁLICA COM PINTURA TIPO AÇO CORTEN (PÓRTICO). FORNECIMENTO E INSTALAÇÃO</t>
  </si>
  <si>
    <t>PORTAS E JANELAS</t>
  </si>
  <si>
    <t>6.1</t>
  </si>
  <si>
    <t>KIT DE PORTA DE MADEIRA PARA VERNIZ, SEMI-OCA (LEVE OU MÉDIA), PADRÃO POPULAR, 90X210CM, ESPESSURA DE 3,5CM, ITENS INCLUSOS: DOBRADIÇAS, MONTAGEM E INSTALAÇÃO DO BATENTE, SEM FECHADURA - FORNECIMENTO E INSTALAÇÃO. AF_12/2019</t>
  </si>
  <si>
    <t>6.2</t>
  </si>
  <si>
    <t>COMP-004</t>
  </si>
  <si>
    <t xml:space="preserve">JANELA DE MADEIRA (J1 - 1,00 X 0,50), TIPO MAXIM-AR PARA VIDRO, COM BATENTE, ALIZAR, VIDROS, FERRAGENS E ACABAMENTO EM VERNIZ INCOLOR. FORNECIMENTO E INSTALAÇÃO. </t>
  </si>
  <si>
    <t>6.3</t>
  </si>
  <si>
    <t>COMP-005</t>
  </si>
  <si>
    <t xml:space="preserve">JANELA DE MADEIRA (J2 - 0,95 X 1,20), COM 2 GUILHOTINAS PARA VIDRO, COM BATENTE, ALIZAR, VIDROS, FERRAGENS E ACABAMENTO EM VERNIZ INCOLOR. FORNECIMENTO E INSTALAÇÃO. </t>
  </si>
  <si>
    <t>6.4</t>
  </si>
  <si>
    <t>COMP-006</t>
  </si>
  <si>
    <t xml:space="preserve">JANELA DE MADEIRA (J3 - 2,10 X 1,20), COM 6 GUILHOTINAS PARA VIDRO, COM BATENTE, ALIZAR, VIDROS, FERRAGENS E ACABAMENTO EM VERNIZ INCOLOR. FORNECIMENTO E INSTALAÇÃO. </t>
  </si>
  <si>
    <t>6.5</t>
  </si>
  <si>
    <t>COMP-007</t>
  </si>
  <si>
    <t xml:space="preserve">PORTA DE MADEIRA E VIDRO (P2 - 1,40 X 2,10), 2 FOLHAS, COM BATENTE, ALIZAR, VIDROS, FERRAGENS E ACABAMENTO EM VERNIZ INCOLOR. FORNECIMENTO E INSTALAÇÃO. </t>
  </si>
  <si>
    <t>PISOS</t>
  </si>
  <si>
    <t>7.1</t>
  </si>
  <si>
    <t>ED-50567</t>
  </si>
  <si>
    <t>CONTRAPISO DESEMPENADO COM ARGAMASSA, TRAÇO 1:3 (CIMENTO E AREIA), ESP. 25MM</t>
  </si>
  <si>
    <t>7.2</t>
  </si>
  <si>
    <t>ED-50754</t>
  </si>
  <si>
    <t>REVESTIMENTO COM PORCELANATO APLICADO EM PISO, ACABAMENTO POLÍDO, AMBIENTE INTERNO, PADRÃO EXTRA, BORDA RETIFICADA, DIMENSÃO DA PEÇA (60X60CM), ASSENTAMENTO COM ARGAMASSA INDUSTRIALIZADA, INCLUSIVE REJUNTAMENTO</t>
  </si>
  <si>
    <t>7.3</t>
  </si>
  <si>
    <t>COMP-018</t>
  </si>
  <si>
    <t>RODAPÉ COM REVESTIMENTO EM PORCELANATO, ALTURA 10CM, ASSENTAMENTO COM ARGAMASSA INDUSTRIALIZADA, INCLUSIVE REJUNTAMENTO</t>
  </si>
  <si>
    <t>INSTALAÇÕES HIDRO-SANITÁRIAS</t>
  </si>
  <si>
    <t>8.1</t>
  </si>
  <si>
    <t>ED-50316</t>
  </si>
  <si>
    <t>DUCHA HIGIÊNICA COM REGISTRO PARA CONTROLE DE FLUXO DE ÁGUA, DIÂMETRO 1/2" (20MM), INCLUSIVE FORNECIMENTO E INSTALAÇÃO</t>
  </si>
  <si>
    <t>8.2</t>
  </si>
  <si>
    <t>ED-50297</t>
  </si>
  <si>
    <t>BACIA SANITÁRIA (VASO) DE LOUÇA COM CAIXA ACOPLADA, COR BRANCA, INCLUSIVE ACESSÓRIOS DE FIXAÇÃO/VEDAÇÃO, ENGATE FLEXÍVEL METÁLICO, FORNECIMENTO, INSTALAÇÃO E REJUNTAMENTO</t>
  </si>
  <si>
    <t>8.3</t>
  </si>
  <si>
    <t>ED-50282</t>
  </si>
  <si>
    <t>LAVATÓRIO DE LOUÇA BRANCA COM COLUNA, TAMANHO MÉDIO, INCLUSIVE ACESSÓRIOS DE FIXAÇÃO, VÁLVULA DE ESCOAMENTO DE METAL COM ACABAMENTO CROMADO, SIFÃO DE METAL TIPO COPO COM ACABAMENTO CROMADO, FORNECIMENTO, INSTALAÇÃO E REJUNTAMENTO, EXCLUSIVE TORNEIRA E ENGATE FLEXÍVEL</t>
  </si>
  <si>
    <t>U</t>
  </si>
  <si>
    <t>8.4</t>
  </si>
  <si>
    <t>ED-50330</t>
  </si>
  <si>
    <t>TORNEIRA METÁLICA PARA LAVATÓRIO, ABERTURA 1/4 DE VOLTA, ACABAMENTO CROMADO, COM AREJADOR, APLICAÇÃO DE MESA, INCLUSIVE ENGATE FLEXÍVEL METÁLICO, FORNECIMENTO E INSTALAÇÃO</t>
  </si>
  <si>
    <t>8.5</t>
  </si>
  <si>
    <t>ED-50324</t>
  </si>
  <si>
    <t>TORNEIRA METÁLICA PARA PIA, BICA MÓVEL, ABERTURA 1/4 DE VOLTA, ACABAMENTO CROMADO, COM AREJADOR, APLICAÇÃO DE MESA, INCLUSIVE ENGATE FLEXÍVEL METÁLICO, FORNECIMENTO E INSTALAÇÃO</t>
  </si>
  <si>
    <t>8.6</t>
  </si>
  <si>
    <t>COMP-017</t>
  </si>
  <si>
    <t>BANCADA EM GRANITO, (130 X 60 CM) COR CINZA ANDORINHA, ESP. 2CM, ACABAMENTO POLIDO, APOIADA EM CONSOLE DE METALON (50X30)MM,  COM CUBA EM AÇO INOXIDÁVEL DE EMBUTIR, AISI 304, APLICAÇÃO PARA PIA (465X330X115MM), NÚMERO 1. INCLUSIVE RODABANCA/FRONTÃO, TESTEIRA/FAIXA, VÁLVULA DE ESCOAMENTO DE METAL COM ACABAMENTO CROMADO, SIFÃO DE METAL TIPO COPO COM ACABAMENTO CROMADO, FORNECIMENTO E INSTALAÇÃO</t>
  </si>
  <si>
    <t>8.7</t>
  </si>
  <si>
    <t>ED-49936</t>
  </si>
  <si>
    <t>CAIXA D´ÁGUA DE POLIETILENO, CAPACIDADE DE 1.000L, INCLUSIVE TAMPA, TORNEIRA DE BOIA, EXTRAVASOR, TUBO DE LIMPEZA E ACESSÓRIOS, EXCLUSIVE TUBULAÇÃO DE ENTRADA/SAÍDA DE ÁGUA</t>
  </si>
  <si>
    <t>8.8</t>
  </si>
  <si>
    <t>ED-50018</t>
  </si>
  <si>
    <t>FORNECIMENTO E ASSENTAMENTO DE TUBO PVC RÍGIDO SOLDÁVEL, ÁGUA FRIA, DN 20 MM (1/2"), INCLUSIVE CONEXÕES</t>
  </si>
  <si>
    <t>8.9</t>
  </si>
  <si>
    <t>ED-50019</t>
  </si>
  <si>
    <t>FORNECIMENTO E ASSENTAMENTO DE TUBO PVC RÍGIDO SOLDÁVEL, ÁGUA FRIA, DN 25 MM (3/4") , INCLUSIVE CONEXÕES</t>
  </si>
  <si>
    <t>8.10</t>
  </si>
  <si>
    <t>ED-50020</t>
  </si>
  <si>
    <t>FORNECIMENTO E ASSENTAMENTO DE TUBO PVC RÍGIDO SOLDÁVEL, ÁGUA FRIA, DN 32 MM (1") , INCLUSIVE CONEXÕES</t>
  </si>
  <si>
    <t>8.11</t>
  </si>
  <si>
    <t>ED-50034</t>
  </si>
  <si>
    <t>FORNECIMENTO E ASSENTAMENTO DE TUBO PVC RÍGIDO, ESGOTO, PB - SÉRIE NORMAL, DN 40MM (1.1/2"), INCLUSIVE CONEXÕES</t>
  </si>
  <si>
    <t>8.12</t>
  </si>
  <si>
    <t>ED-50027</t>
  </si>
  <si>
    <t>FORNECIMENTO E ASSENTAMENTO DE TUBO PVC RÍGIDO, ESGOTO, PBV - SÉRIE NORMAL, DN 50 MM (2"), INCLUSIVE CONEXÕES</t>
  </si>
  <si>
    <t>8.13</t>
  </si>
  <si>
    <t>ED-50105</t>
  </si>
  <si>
    <t>FORNECIMENTO E ASSENTAMENTO DE TUBO PVC RÍGIDO, COLETOR DE ESGOTO LISO (JEI), DN 100 MM (4"), INCLUSIVE CONEXÕES</t>
  </si>
  <si>
    <t>8.14</t>
  </si>
  <si>
    <t>ED-50007</t>
  </si>
  <si>
    <t>CAIXA SIFONADA EM PVC COM GRELHA QUADRADA150 X 150 X 50 MM</t>
  </si>
  <si>
    <t>8.15</t>
  </si>
  <si>
    <t>ED-49876</t>
  </si>
  <si>
    <t>CAIXA DE ESGOTO DE INSPEÇÃO/PASSAGEM EM ALVENARIA (40X40X100CM), REVESTIMENTO EM ARGAMASSA COM ADITIVO IMPERMEABILIZANTE, COM TAMPA DE CONCRETO, INCLUSIVE ESCAVAÇÃO, REATERRO E TRANSPORTE E RETIRADA DO MATERIAL ESCAVADO (EM CAÇAMBA)</t>
  </si>
  <si>
    <t>8.16</t>
  </si>
  <si>
    <t>ED-49989</t>
  </si>
  <si>
    <t>REGISTRO DE GAVETA, TIPO BASE, ROSCÁVEL 3/4" (PARA TUBO SOLDÁVEL OU PPR DN 25MM/CPVC DN 22MM), INCLUSIVE ACABAMENTO (PADRÃO MÉDIO) E CANOPLA CROMADO</t>
  </si>
  <si>
    <t>8.17</t>
  </si>
  <si>
    <t>ED-50000</t>
  </si>
  <si>
    <t>REGISTRO DE ESFERA, TIPO PVC SOLDÁVEL DN 25MM (3/4"), INCLUSIVE VOLANTE PARA ACIONAMENTO</t>
  </si>
  <si>
    <t>8.18</t>
  </si>
  <si>
    <t>ED-50001</t>
  </si>
  <si>
    <t>REGISTRO DE ESFERA, TIPO PVC SOLDÁVEL DN 32MM (1"), INCLUSIVE VOLANTE PARA ACIONAMENTO</t>
  </si>
  <si>
    <t>INSTALAÇÕES ELÉTRICAS</t>
  </si>
  <si>
    <t>9.1</t>
  </si>
  <si>
    <t>ED-15748</t>
  </si>
  <si>
    <t>CONJUNTO DE UMA (1) TOMADA PADRÃO, TRÊS (3) POLOS, CORRENTE 10A, TENSÃO 250V, (2P+T/10A-250V), COM PLACA 4"X2" DE UM (1) POSTO, INCLUSIVE FORNECIMENTO, INSTALAÇÃO, SUPORTE, MÓDULO E PLACA</t>
  </si>
  <si>
    <t>9.2</t>
  </si>
  <si>
    <t>ED-15749</t>
  </si>
  <si>
    <t>CONJUNTO DE UMA (1) TOMADA PADRÃO, TRÊS (3) POLOS, CORRENTE 20A, TENSÃO 250V, (2P+T/20A-250V), COM PLACA 4"X2" DE UM (1) POSTO, INCLUSIVE FORNECIMENTO, INSTALAÇÃO, SUPORTE, MÓDULO E PLACA</t>
  </si>
  <si>
    <t>9.3</t>
  </si>
  <si>
    <t>ED-15755</t>
  </si>
  <si>
    <t>CONJUNTO DE DUAS (2) TOMADAS PADRÃO, TRÊS (3) POLOS, CORRENTE 10A, TENSÃO 250V, (2P+T/10A-250V), COM PLACA 4"X2" DE DOIS (2) POSTOS, INCLUSIVE FORNECIMENTO, INSTALAÇÃO, SUPORTE, MÓDULO E PLACA</t>
  </si>
  <si>
    <t>9.4</t>
  </si>
  <si>
    <t>ED-15756</t>
  </si>
  <si>
    <t>CONJUNTO DE DUAS (2) TOMADAS PADRÃO, TRÊS (3) POLOS, CORRENTE 20A, TENSÃO 250V, (2P+T/20A-250V), COM PLACA 4"X2" DE DOIS (2) POSTOS, INCLUSIVE FORNECIMENTO, INSTALAÇÃO, SUPORTE, MÓDULO E PLACA</t>
  </si>
  <si>
    <t>9.5</t>
  </si>
  <si>
    <t>COMP-003</t>
  </si>
  <si>
    <t>CONJUNTO DE TRÊS (3) TOMADAS PADRÃO, TRÊS (3) POLOS, CORRENTE 10A, TENSÃO 250V, (2P+T/10A-250V), COM PLACA 4"X2" DE DOIS (3) POSTOS, INCLUSIVE FORNECIMENTO, INSTALAÇÃO, SUPORTE, MÓDULO E PLACA</t>
  </si>
  <si>
    <t>9.6</t>
  </si>
  <si>
    <t>ED-15733</t>
  </si>
  <si>
    <t>CONJUNTO DE UM (1) INTERRUPTOR SIMPLES, CORRENTE 10A, TENSÃO 250V, (10A-250V), COM PLACA 4"X2" DE UM (1) POSTO, INCLUSIVE FORNECIMENTO, INSTALAÇÃO, SUPORTE, MÓDULO E PLACA</t>
  </si>
  <si>
    <t>9.7</t>
  </si>
  <si>
    <t>ED-15739</t>
  </si>
  <si>
    <t>CONJUNTO DE DOIS (2) INTERRUPTORES SIMPLES, CORRENTE 10A, TENSÃO 250V, (10A-250V), COM PLACA 4"X2" DE DOIS (2) POSTOS, INCLUSIVE FORNECIMENTO, INSTALAÇÃO, SUPORTE, MÓDULO E PLACA</t>
  </si>
  <si>
    <t>9.8</t>
  </si>
  <si>
    <t>ED-15785</t>
  </si>
  <si>
    <t>CONJUNTO DE QUATRO (4) INTERRUPTORES BIPOLAR SIMPLES, CORRENTE 10A, TENSÃO 250V, (10A-250V), COM PLACA 4"X4" DE QUATRO (4) POSTOS, INCLUSIVE FORNECIMENTO, INSTALAÇÃO, SUPORTE, MÓDULO E PLACA</t>
  </si>
  <si>
    <t>9.9</t>
  </si>
  <si>
    <t>COMP-002</t>
  </si>
  <si>
    <t>CONJUNTO DE UM (1) INTERRUPTOR SIMPLES E DOIS (2) INTERRUPTORES PARALELOS, CORRENTE 10A, TENSÃO 250V, (10A-250V), COM PLACA 4"X2" DE TRÊS (3) POSTOS, INCLUSIVE FORNECIMENTO, INSTALAÇÃO, SUPORTE, MÓDULO E PLACA</t>
  </si>
  <si>
    <t>9.10</t>
  </si>
  <si>
    <t>ED-15768</t>
  </si>
  <si>
    <t>CONJUNTO DE UM (1) INTERRUPTOR SIMPLES, CORRENTE 10A, TENSÃO 250V, (10A-250V) E UMA (1) TOMADA PADRÃO, TRÊS (3) POLOS, CORRENTE 20A, TENSÃO 250V, (2P+T/20A-250V), COM PLACA 4"X2" DE DOIS (2) POSTOS, INCLUSIVE FORNECIMENTO, INSTALAÇÃO, SUPORTE, MÓDULO E PLACA</t>
  </si>
  <si>
    <t>9.11</t>
  </si>
  <si>
    <t>ED-50227</t>
  </si>
  <si>
    <t>PONTO DE EMBUTIR PARA UM (1) INTERRUPTOR SIMPLES (10A-250V), COM PLACA 4"X2" DE UM (1) POSTO, COM ELETRODUTO FLEXÍVEL CORRUGADO, ANTI-CHAMA, DN 25MM (3/4"), EMBUTIDO NA ALVENARIA E CABO DE COBRE FLEXÍVEL, CLASSE 5, ISOLAMENTO TIPO LSHF/ATOX, NÃO HALOGENADO, SEÇÃO 1,5MM2 (70°C-450/750V), COM DISTÂNCIA DE ATÉ DEZ (10) METROS DO PONTO DE DERIVAÇÃO, INCLUSIVE CAIXA DE LIGAÇÃO, SUPORTE E FIXAÇÃO DO ELETRODUTO COM ENCHIMENTO DO RASGO NA ALVENARIA/CONCRETO COM ARGAMASSA</t>
  </si>
  <si>
    <t>9.12</t>
  </si>
  <si>
    <t>COMP-009</t>
  </si>
  <si>
    <t>PONTO DE EMBUTIR PARA 2 INTERRUPTORES, COM ELETRODUTO FLEXÍVEL CORRUGADO, ANTI-CHAMA, DN 25MM (3/4"), EMBUTIDO NA ALVENARIA E CABO DE COBRE FLEXÍVEL, CLASSE 5, ISOLAMENTO TIPO LSHF/ATOX, NÃO HALOGENADO, SEÇÃO 1,5MM2 ( 70°C-450/750V), COM DISTÂNCIA DE ATÉ DEZ (10) METROS DO PONTO DE DERIVAÇÃO, INCLUSIVE CAIXA DE LIGAÇÃO E FIXAÇÃO DO ELETRODUTO COM ENCHIMENTO DO RASGO NA ALVENARIA/ CONCRETO COM ARGAMASSA. EXCLUSIVE CONJUNTO DE INTERRUPTORES.</t>
  </si>
  <si>
    <t>9.13</t>
  </si>
  <si>
    <t>COMP-010</t>
  </si>
  <si>
    <t>PONTO DE EMBUTIR PARA 4 INTERRUPTORES, COM ELETRODUTO FLEXÍVEL CORRUGADO, ANTI-CHAMA, DN 25MM (3/4"), EMBUTIDO NA ALVENARIA E CABO DE COBRE FLEXÍVEL, CLASSE 5, ISOLAMENTO TIPO LSHF/ATOX, NÃO HALOGENADO, SEÇÃO 1,5MM2 ( 70°C-450/750V), COM DISTÂNCIA DE ATÉ DEZ (10) METROS DO PONTO DE DERIVAÇÃO, INCLUSIVE CAIXA DE LIGAÇÃO E FIXAÇÃO DO ELETRODUTO COM ENCHIMENTO DO RASGO NA ALVENARIA/ CONCRETO COM ARGAMASSA. EXCLUSIVE CONJUNTO DE INTERRUPTORES.</t>
  </si>
  <si>
    <t>9.14</t>
  </si>
  <si>
    <t>COMP-011</t>
  </si>
  <si>
    <t>PONTO DE EMBUTIR PARA 1 INTERRUPTOR SIMPLES E 2 INTERRUPTORES PARALELOS, COM ELETRODUTO FLEXÍVEL CORRUGADO, ANTI-CHAMA, DN 25MM (3/4"), EMBUTIDO NA ALVENARIA E CABO DE COBRE FLEXÍVEL, CLASSE 5, ISOLAMENTO TIPO LSHF/ATOX, NÃO HALOGENADO, SEÇÃO 1,5MM2 ( 70°C-450/750V), COM DISTÂNCIA DE ATÉ DEZ (10) METROS DO PONTO DE DERIVAÇÃO, INCLUSIVE CAIXA DE LIGAÇÃO E FIXAÇÃO DO ELETRODUTO COM ENCHIMENTO DO RASGO NA ALVENARIA/ CONCRETO COM ARGAMASSA. EXCLUSIVE CONJUNTO DE INTERRUPTORES.</t>
  </si>
  <si>
    <t>9.15</t>
  </si>
  <si>
    <t>COMP-012</t>
  </si>
  <si>
    <t>PONTO DE EMBUTIR PARA TOMADAS PADRÃO, TRÊS (3) POLOS (2P+T/10A-250V), COM ELETRODUTO FLEXÍVEL CORRUGADO, ANTI-CHAMA, DN 25MM (3/4"), EMBUTIDO NA ALVENARIA E CABO DE COBRE FLEXÍVEL, CLASSE 5, ISOLAMENTO TIPO LSHF/ATOX, NÃO HALOGENADO, SEÇÃO 2,5MM2 (70°C-450/750V), COM DISTÂNCIA DE ATÉ DEZ (10) METROS DO PONTO DE DERIVAÇÃO, INCLUSIVE CAIXA DE LIGAÇÃO, SUPORTE E FIXAÇÃO DO ELETRODUTO COM ENCHIMENTO DO RASGO NA ALVENARIA/CONCRETO COM ARGAMASSA</t>
  </si>
  <si>
    <t>9.16</t>
  </si>
  <si>
    <t>COMP-013</t>
  </si>
  <si>
    <t>PONTO DE EMBUTIR PARA TOMADAS PADRÃO, TRÊS (3) POLOS (2P+T/20A-250V), COM ELETRODUTO FLEXÍVEL CORRUGADO, ANTI-CHAMA, DN 25MM (3/4"), EMBUTIDO NA ALVENARIA E CABO DE COBRE FLEXÍVEL, CLASSE 5, ISOLAMENTO TIPO LSHF/ATOX, NÃO HALOGENADO, SEÇÃO 4,0MM2 (70°C-450/750V), COM DISTÂNCIA DE ATÉ DEZ (10) METROS DO PONTO DE DERIVAÇÃO, INCLUSIVE CAIXA DE LIGAÇÃO, SUPORTE E FIXAÇÃO DO ELETRODUTO COM ENCHIMENTO DO RASGO NA ALVENARIA/CONCRETO COM ARGAMASSA</t>
  </si>
  <si>
    <t>9.17</t>
  </si>
  <si>
    <t>COMP-014</t>
  </si>
  <si>
    <t>PONTO DE EMBUTIR PARA (1) INTERRUPTOR SIMPLES, CORRENTE 10A, TENSÃO 250V, (10A-250V) E UMA (1) TOMADA PADRÃO, TRÊS (3) POLOS, CORRENTE 20A, TENSÃO 250V, (2P+T/20A-250V), COM ELETRODUTO FLEXÍVEL CORRUGADO, ANTI-CHAMA, DN 25MM (3/4"), EMBUTIDO NA ALVENARIA E CABO DE COBRE FLEXÍVEL, CLASSE 5, ISOLAMENTO TIPO LSHF/ATOX, NÃO HALOGENADO, SEÇÃO 4,0MM2 (70°C-450/750V), COM DISTÂNCIA DE ATÉ DEZ (10) METROS DO PONTO DE DERIVAÇÃO, INCLUSIVE CAIXA DE LIGAÇÃO, SUPORTE E FIXAÇÃO DO ELETRODUTO COM ENCHIMENTO DO RASGO NA ALVENARIA/CONCRETO COM ARGAMASSA</t>
  </si>
  <si>
    <t>9.18</t>
  </si>
  <si>
    <t>ED-49231</t>
  </si>
  <si>
    <t>DISJUNTOR MONOPOLAR TERMOMAGNÉTICO 5KA, DE 20A</t>
  </si>
  <si>
    <t>9.19</t>
  </si>
  <si>
    <t>ED-49276</t>
  </si>
  <si>
    <t>DISJUNTOR BIPOLAR TERMOMAGNÉTICO 5KA, DE 40A</t>
  </si>
  <si>
    <t>9.20</t>
  </si>
  <si>
    <t>ED-49505</t>
  </si>
  <si>
    <t>QUADRO DE DISTRIBUIÇÃO DE LUZ EM PVC DE EMBUTIR, ATÉ 8 DIVISÕES MODULARES, DIMENSÕES EXTERNAS 160 X 240 X 89 MM</t>
  </si>
  <si>
    <t>9.21</t>
  </si>
  <si>
    <t>COMP-019</t>
  </si>
  <si>
    <t>PONTO DE EMBUTIR PARA CONJUNTO DE DUAS (2) TOMADAS DE DADOS (CONECTOR RJ45 CAT.6E), COM PLACA 4"X2" DE DOIS (2) POSTOS, COM ELETRODUTO FLEXÍVEL CORRUGADO, ANTI-CHAMA, DN 25MM (3/4"), EMBUTIDO NA ALVENARIA E CABO UTP 4 PARES CATEGORIA 6 COM REVESTIMENTO EXTERNO NÃO PROPAGANTE A CHAMA, COM DISTÂNCIA DE ATÉ DEZ (10) METROS DO PONTO DE DERIVAÇÃO, INCLUSIVE CAIXA DE LIGAÇÃO, SUPORTE E FIXAÇÃO DO ELETRODUTO COM ENCHIMENTO DO RASGO NA ALVENARIA/CONCRETO COM ARGAMASSA</t>
  </si>
  <si>
    <t>9.22</t>
  </si>
  <si>
    <t>COMP-020</t>
  </si>
  <si>
    <t>PONTO DE ILUMINAÇÃO COM POSTE DECORATIVO PARA JARDIM EM ACO TUBULAR, COM ELETRODUTO FLEXÍVEL CORRUGADO, ANTI-CHAMA, DN 25MM (3/4"), CABO DE COBRE FLEXÍVEL, CLASSE 5, ISOLAMENTO TIPO LSHF/ATOX, NÃO HALOGENADO, ANTICHAMA, TERMOPLÁSTICO, UNIPOLAR, SEÇÃO 1,5 MM2, 70°C, 450/750V, COM DISTÂNCIA DE ATÉ DEZ (10) METROS DO PONTO DE DERIVAÇÃO, INCLUSIVE CAIXA DE LIGAÇÃO, SUPORTE. FORNECIMENTO E INSTALAÇÃO.</t>
  </si>
  <si>
    <t>URBANIZAÇÃO E OBRAS COMPLEMENTARES</t>
  </si>
  <si>
    <t>10.1</t>
  </si>
  <si>
    <t>ED-50417</t>
  </si>
  <si>
    <t>EXECUÇÃO DE PAVIMENTO INTERTRAVADO, ESPESSURA 6CM, FCK 35MPA, INCLUINDO FORNECIMENTO E TRANSPORTE DE TODOS OS MATERIAIS E COLCHÃO DE ASSENTAMENTO COM ESPESSURA 6CM</t>
  </si>
  <si>
    <t>10.2</t>
  </si>
  <si>
    <t>ED-50437</t>
  </si>
  <si>
    <t>PLANTIO DE GRAMA ESMERALDA EM PLACAS, INCLUSIVE TERRA VEGETAL E CONSERVAÇÃO POR TRINTA (30) DIAS</t>
  </si>
  <si>
    <t>10.3</t>
  </si>
  <si>
    <t>ED-49814</t>
  </si>
  <si>
    <t>LASTRO DE AREIA</t>
  </si>
  <si>
    <t>10.4</t>
  </si>
  <si>
    <t>ED-50266</t>
  </si>
  <si>
    <t>LIMPEZA FINAL PARA ENTREGA DA OBRA</t>
  </si>
  <si>
    <t xml:space="preserve">DATA REFERÊNCIA: </t>
  </si>
  <si>
    <t>PROPONENTE:</t>
  </si>
  <si>
    <t>CNPJ:</t>
  </si>
  <si>
    <t>ENDEREÇO:</t>
  </si>
  <si>
    <t>TELEFONE:</t>
  </si>
  <si>
    <t>ORÇAMENTO PROPOSTO</t>
  </si>
  <si>
    <t>CRONOGRAMA FÍSICO FINANCEIRO</t>
  </si>
  <si>
    <t>VALOR (R$)</t>
  </si>
  <si>
    <t>PARCELAS</t>
  </si>
  <si>
    <t>MÊS 1</t>
  </si>
  <si>
    <t>MÊS 2</t>
  </si>
  <si>
    <t>MÊS 3</t>
  </si>
  <si>
    <t>MÊS 4</t>
  </si>
  <si>
    <t>MÊS 5</t>
  </si>
  <si>
    <t>% Período</t>
  </si>
  <si>
    <t>R$ Período</t>
  </si>
  <si>
    <t>Total: R$</t>
  </si>
  <si>
    <t>Período</t>
  </si>
  <si>
    <t>%</t>
  </si>
  <si>
    <t>Investimento</t>
  </si>
  <si>
    <t>Acumulado</t>
  </si>
  <si>
    <t>MÊS 6</t>
  </si>
  <si>
    <t>MÊS 7</t>
  </si>
  <si>
    <t>MÊS 8</t>
  </si>
  <si>
    <t>MÊS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</si>
</sst>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(&quot;R$&quot;* #,##0.00_);_(&quot;R$&quot;* \(#,##0.00\);_(&quot;R$&quot;* &quot;-&quot;??_);_(@_)"/>
    <numFmt numFmtId="165" formatCode="&quot;R$&quot;\ #,##0.00"/>
    <numFmt numFmtId="166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Continuous" vertical="center"/>
    </xf>
    <xf numFmtId="0" fontId="9" fillId="0" borderId="2" xfId="0" applyFont="1" applyBorder="1" applyAlignment="1">
      <alignment horizontal="centerContinuous" vertical="center"/>
    </xf>
    <xf numFmtId="4" fontId="9" fillId="0" borderId="2" xfId="0" applyNumberFormat="1" applyFont="1" applyBorder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4" fontId="0" fillId="0" borderId="0" xfId="0" applyNumberFormat="1" applyAlignment="1">
      <alignment vertical="center"/>
    </xf>
    <xf numFmtId="44" fontId="1" fillId="0" borderId="0" xfId="1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44" fontId="1" fillId="0" borderId="5" xfId="1" applyFont="1" applyFill="1" applyBorder="1" applyAlignment="1">
      <alignment horizontal="left" vertical="center"/>
    </xf>
    <xf numFmtId="44" fontId="1" fillId="0" borderId="6" xfId="1" applyFont="1" applyFill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49" fontId="1" fillId="0" borderId="0" xfId="1" applyNumberFormat="1" applyFont="1" applyFill="1" applyBorder="1" applyAlignment="1">
      <alignment vertical="center"/>
    </xf>
    <xf numFmtId="44" fontId="1" fillId="0" borderId="8" xfId="1" applyFont="1" applyFill="1" applyBorder="1" applyAlignment="1">
      <alignment vertical="center"/>
    </xf>
    <xf numFmtId="14" fontId="10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14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4" fontId="10" fillId="0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Continuous" vertical="center"/>
    </xf>
    <xf numFmtId="0" fontId="10" fillId="0" borderId="11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44" fontId="11" fillId="2" borderId="5" xfId="1" applyFont="1" applyFill="1" applyBorder="1" applyAlignment="1">
      <alignment horizontal="centerContinuous" vertical="center"/>
    </xf>
    <xf numFmtId="44" fontId="11" fillId="2" borderId="6" xfId="1" applyFont="1" applyFill="1" applyBorder="1" applyAlignment="1">
      <alignment horizontal="centerContinuous" vertical="center"/>
    </xf>
    <xf numFmtId="44" fontId="11" fillId="2" borderId="15" xfId="1" applyFont="1" applyFill="1" applyBorder="1" applyAlignment="1">
      <alignment horizontal="center" vertical="center"/>
    </xf>
    <xf numFmtId="44" fontId="11" fillId="2" borderId="16" xfId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11" fillId="3" borderId="0" xfId="0" applyFont="1" applyFill="1" applyAlignment="1">
      <alignment horizontal="center" vertical="center"/>
    </xf>
    <xf numFmtId="4" fontId="11" fillId="3" borderId="0" xfId="0" applyNumberFormat="1" applyFont="1" applyFill="1" applyAlignment="1">
      <alignment horizontal="center" vertical="center"/>
    </xf>
    <xf numFmtId="44" fontId="11" fillId="3" borderId="0" xfId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vertical="center"/>
    </xf>
    <xf numFmtId="4" fontId="2" fillId="4" borderId="18" xfId="0" applyNumberFormat="1" applyFont="1" applyFill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 wrapText="1"/>
    </xf>
    <xf numFmtId="4" fontId="7" fillId="0" borderId="21" xfId="0" applyNumberFormat="1" applyFont="1" applyBorder="1" applyAlignment="1">
      <alignment horizontal="center" vertical="center"/>
    </xf>
    <xf numFmtId="164" fontId="0" fillId="0" borderId="0" xfId="0" applyNumberFormat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7" fillId="0" borderId="21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4" fontId="2" fillId="0" borderId="29" xfId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4" fontId="0" fillId="4" borderId="2" xfId="0" applyNumberFormat="1" applyFill="1" applyBorder="1" applyAlignment="1">
      <alignment vertical="center"/>
    </xf>
    <xf numFmtId="44" fontId="2" fillId="4" borderId="2" xfId="1" applyFont="1" applyFill="1" applyBorder="1" applyAlignment="1">
      <alignment horizontal="right" vertical="center"/>
    </xf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center"/>
    </xf>
    <xf numFmtId="2" fontId="0" fillId="0" borderId="2" xfId="0" applyNumberFormat="1" applyBorder="1" applyAlignment="1">
      <alignment vertical="center"/>
    </xf>
    <xf numFmtId="4" fontId="1" fillId="0" borderId="2" xfId="1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65" fontId="2" fillId="4" borderId="18" xfId="1" applyNumberFormat="1" applyFont="1" applyFill="1" applyBorder="1" applyAlignment="1">
      <alignment vertical="center"/>
    </xf>
    <xf numFmtId="165" fontId="2" fillId="4" borderId="19" xfId="1" applyNumberFormat="1" applyFont="1" applyFill="1" applyBorder="1" applyAlignment="1">
      <alignment vertical="center"/>
    </xf>
    <xf numFmtId="165" fontId="7" fillId="0" borderId="22" xfId="1" applyNumberFormat="1" applyFont="1" applyFill="1" applyBorder="1" applyAlignment="1">
      <alignment vertical="center"/>
    </xf>
    <xf numFmtId="165" fontId="2" fillId="0" borderId="26" xfId="1" applyNumberFormat="1" applyFont="1" applyFill="1" applyBorder="1" applyAlignment="1">
      <alignment horizontal="right" vertical="center"/>
    </xf>
    <xf numFmtId="165" fontId="2" fillId="0" borderId="27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7" fillId="0" borderId="21" xfId="2" applyNumberFormat="1" applyFont="1" applyFill="1" applyBorder="1" applyAlignment="1">
      <alignment vertical="center"/>
    </xf>
    <xf numFmtId="165" fontId="2" fillId="0" borderId="29" xfId="1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4" fontId="11" fillId="2" borderId="13" xfId="0" applyNumberFormat="1" applyFont="1" applyFill="1" applyBorder="1" applyAlignment="1">
      <alignment horizontal="center" vertical="center"/>
    </xf>
    <xf numFmtId="4" fontId="11" fillId="2" borderId="15" xfId="0" applyNumberFormat="1" applyFont="1" applyFill="1" applyBorder="1" applyAlignment="1">
      <alignment horizontal="center" vertical="center"/>
    </xf>
    <xf numFmtId="4" fontId="10" fillId="0" borderId="5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165" fontId="2" fillId="4" borderId="30" xfId="1" applyNumberFormat="1" applyFont="1" applyFill="1" applyBorder="1" applyAlignment="1">
      <alignment vertical="center"/>
    </xf>
    <xf numFmtId="165" fontId="7" fillId="5" borderId="21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horizontal="centerContinuous" vertical="center"/>
      <protection locked="0"/>
    </xf>
    <xf numFmtId="4" fontId="5" fillId="0" borderId="0" xfId="0" applyNumberFormat="1" applyFont="1" applyAlignment="1" applyProtection="1">
      <alignment horizontal="centerContinuous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4" fontId="0" fillId="0" borderId="0" xfId="0" applyNumberFormat="1" applyAlignment="1" applyProtection="1">
      <alignment horizontal="centerContinuous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2" fontId="9" fillId="0" borderId="2" xfId="0" applyNumberFormat="1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44" fontId="3" fillId="0" borderId="5" xfId="1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4" fontId="11" fillId="0" borderId="33" xfId="0" applyNumberFormat="1" applyFont="1" applyBorder="1" applyAlignment="1">
      <alignment vertical="center"/>
    </xf>
    <xf numFmtId="164" fontId="11" fillId="0" borderId="33" xfId="0" applyNumberFormat="1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left" vertical="center"/>
    </xf>
    <xf numFmtId="4" fontId="11" fillId="0" borderId="38" xfId="0" applyNumberFormat="1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4" fontId="7" fillId="0" borderId="39" xfId="1" applyNumberFormat="1" applyFont="1" applyFill="1" applyBorder="1" applyAlignment="1">
      <alignment horizontal="right" vertical="center" indent="1"/>
    </xf>
    <xf numFmtId="4" fontId="7" fillId="0" borderId="40" xfId="1" applyNumberFormat="1" applyFont="1" applyFill="1" applyBorder="1" applyAlignment="1">
      <alignment horizontal="right" vertical="center" indent="1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4" fontId="11" fillId="0" borderId="43" xfId="0" applyNumberFormat="1" applyFont="1" applyBorder="1" applyAlignment="1">
      <alignment vertical="center"/>
    </xf>
    <xf numFmtId="164" fontId="11" fillId="0" borderId="43" xfId="0" applyNumberFormat="1" applyFont="1" applyBorder="1" applyAlignment="1">
      <alignment horizontal="center" vertical="center"/>
    </xf>
    <xf numFmtId="9" fontId="7" fillId="0" borderId="21" xfId="2" applyFont="1" applyFill="1" applyBorder="1" applyAlignment="1">
      <alignment horizontal="center" vertical="center"/>
    </xf>
    <xf numFmtId="9" fontId="7" fillId="0" borderId="22" xfId="2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center"/>
    </xf>
    <xf numFmtId="4" fontId="11" fillId="0" borderId="45" xfId="0" applyNumberFormat="1" applyFont="1" applyBorder="1" applyAlignment="1">
      <alignment vertical="center"/>
    </xf>
    <xf numFmtId="0" fontId="16" fillId="6" borderId="24" xfId="0" applyFont="1" applyFill="1" applyBorder="1" applyAlignment="1">
      <alignment horizontal="center" vertical="center"/>
    </xf>
    <xf numFmtId="0" fontId="16" fillId="6" borderId="25" xfId="0" applyFont="1" applyFill="1" applyBorder="1" applyAlignment="1">
      <alignment vertical="center"/>
    </xf>
    <xf numFmtId="44" fontId="17" fillId="6" borderId="25" xfId="1" applyFont="1" applyFill="1" applyBorder="1" applyAlignment="1">
      <alignment horizontal="right" vertical="center"/>
    </xf>
    <xf numFmtId="44" fontId="17" fillId="6" borderId="46" xfId="1" applyFont="1" applyFill="1" applyBorder="1" applyAlignment="1">
      <alignment vertical="center"/>
    </xf>
    <xf numFmtId="0" fontId="9" fillId="0" borderId="5" xfId="0" applyFont="1" applyBorder="1" applyAlignment="1">
      <alignment horizontal="right" vertical="center"/>
    </xf>
    <xf numFmtId="166" fontId="9" fillId="0" borderId="5" xfId="0" applyNumberFormat="1" applyFont="1" applyBorder="1" applyAlignment="1">
      <alignment horizontal="left" vertical="center"/>
    </xf>
    <xf numFmtId="164" fontId="2" fillId="7" borderId="12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0" fontId="0" fillId="4" borderId="13" xfId="2" applyNumberFormat="1" applyFont="1" applyFill="1" applyBorder="1" applyAlignment="1">
      <alignment horizontal="center" vertical="center"/>
    </xf>
    <xf numFmtId="10" fontId="0" fillId="4" borderId="31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66" fontId="9" fillId="0" borderId="0" xfId="0" applyNumberFormat="1" applyFont="1" applyAlignment="1">
      <alignment horizontal="left" vertical="center"/>
    </xf>
    <xf numFmtId="164" fontId="2" fillId="7" borderId="47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164" fontId="2" fillId="7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1" fillId="0" borderId="5" xfId="1" applyNumberFormat="1" applyFont="1" applyFill="1" applyBorder="1" applyAlignment="1">
      <alignment horizontal="left" vertical="center"/>
    </xf>
    <xf numFmtId="14" fontId="1" fillId="5" borderId="5" xfId="1" applyNumberFormat="1" applyFont="1" applyFill="1" applyBorder="1" applyAlignment="1" applyProtection="1">
      <alignment horizontal="center" vertical="center"/>
      <protection locked="0"/>
    </xf>
    <xf numFmtId="14" fontId="1" fillId="5" borderId="6" xfId="1" applyNumberFormat="1" applyFont="1" applyFill="1" applyBorder="1" applyAlignment="1" applyProtection="1">
      <alignment horizontal="center" vertical="center"/>
      <protection locked="0"/>
    </xf>
    <xf numFmtId="0" fontId="10" fillId="5" borderId="0" xfId="0" applyFont="1" applyFill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4" fontId="7" fillId="0" borderId="49" xfId="1" applyNumberFormat="1" applyFont="1" applyFill="1" applyBorder="1" applyAlignment="1">
      <alignment horizontal="right" vertical="center" indent="1"/>
    </xf>
    <xf numFmtId="10" fontId="7" fillId="5" borderId="50" xfId="2" applyNumberFormat="1" applyFont="1" applyFill="1" applyBorder="1" applyAlignment="1">
      <alignment horizontal="center" vertical="center"/>
    </xf>
    <xf numFmtId="10" fontId="7" fillId="5" borderId="51" xfId="2" applyNumberFormat="1" applyFont="1" applyFill="1" applyBorder="1" applyAlignment="1">
      <alignment horizontal="center" vertical="center"/>
    </xf>
    <xf numFmtId="10" fontId="7" fillId="5" borderId="52" xfId="2" applyNumberFormat="1" applyFont="1" applyFill="1" applyBorder="1" applyAlignment="1">
      <alignment horizontal="center" vertical="center"/>
    </xf>
    <xf numFmtId="49" fontId="10" fillId="5" borderId="0" xfId="0" applyNumberFormat="1" applyFont="1" applyFill="1" applyAlignment="1" applyProtection="1">
      <alignment horizontal="left" vertical="center"/>
      <protection locked="0"/>
    </xf>
    <xf numFmtId="49" fontId="10" fillId="5" borderId="8" xfId="0" applyNumberFormat="1" applyFont="1" applyFill="1" applyBorder="1" applyAlignment="1" applyProtection="1">
      <alignment horizontal="left" vertical="center"/>
      <protection locked="0"/>
    </xf>
    <xf numFmtId="49" fontId="1" fillId="0" borderId="0" xfId="1" applyNumberFormat="1" applyFont="1" applyFill="1" applyBorder="1" applyAlignment="1">
      <alignment horizontal="left" vertical="center"/>
    </xf>
    <xf numFmtId="0" fontId="1" fillId="0" borderId="0" xfId="1" applyNumberFormat="1" applyFont="1" applyFill="1" applyBorder="1" applyAlignment="1">
      <alignment horizontal="left" vertical="center"/>
    </xf>
    <xf numFmtId="10" fontId="7" fillId="5" borderId="48" xfId="2" applyNumberFormat="1" applyFont="1" applyFill="1" applyBorder="1" applyAlignment="1" applyProtection="1">
      <alignment horizontal="center" vertical="center"/>
      <protection locked="0"/>
    </xf>
    <xf numFmtId="10" fontId="7" fillId="5" borderId="34" xfId="2" applyNumberFormat="1" applyFont="1" applyFill="1" applyBorder="1" applyAlignment="1" applyProtection="1">
      <alignment horizontal="center" vertical="center"/>
      <protection locked="0"/>
    </xf>
    <xf numFmtId="10" fontId="7" fillId="5" borderId="35" xfId="2" applyNumberFormat="1" applyFont="1" applyFill="1" applyBorder="1" applyAlignment="1" applyProtection="1">
      <alignment horizontal="center" vertical="center"/>
      <protection locked="0"/>
    </xf>
    <xf numFmtId="10" fontId="7" fillId="5" borderId="50" xfId="2" applyNumberFormat="1" applyFont="1" applyFill="1" applyBorder="1" applyAlignment="1" applyProtection="1">
      <alignment horizontal="center" vertical="center"/>
      <protection locked="0"/>
    </xf>
    <xf numFmtId="10" fontId="7" fillId="5" borderId="51" xfId="2" applyNumberFormat="1" applyFont="1" applyFill="1" applyBorder="1" applyAlignment="1" applyProtection="1">
      <alignment horizontal="center" vertical="center"/>
      <protection locked="0"/>
    </xf>
    <xf numFmtId="10" fontId="7" fillId="5" borderId="52" xfId="2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center"/>
      <protection locked="0"/>
    </xf>
    <xf numFmtId="44" fontId="1" fillId="0" borderId="0" xfId="1" applyFont="1" applyFill="1" applyBorder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Continuous" vertical="center"/>
      <protection locked="0"/>
    </xf>
    <xf numFmtId="2" fontId="0" fillId="0" borderId="0" xfId="0" applyNumberFormat="1" applyAlignment="1" applyProtection="1">
      <alignment horizontal="centerContinuous" vertical="center"/>
      <protection locked="0"/>
    </xf>
  </cellXfs>
  <cellStyles count="3">
    <cellStyle name="Moeda" xfId="1" builtinId="4"/>
    <cellStyle name="Normal" xfId="0" builtinId="0"/>
    <cellStyle name="Porcentagem" xfId="2" builtinId="5"/>
  </cellStyles>
  <dxfs count="13">
    <dxf>
      <font>
        <color theme="0"/>
      </font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  <dxf>
      <fill>
        <patternFill>
          <f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1744810</xdr:colOff>
      <xdr:row>136</xdr:row>
      <xdr:rowOff>586740</xdr:rowOff>
    </xdr:from>
    <xdr:ext cx="3628173" cy="436786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1ABC4500-6CFE-4A30-AFC0-7374A04630E0}"/>
            </a:ext>
          </a:extLst>
        </xdr:cNvPr>
        <xdr:cNvSpPr txBox="1"/>
      </xdr:nvSpPr>
      <xdr:spPr>
        <a:xfrm>
          <a:off x="4926160" y="48916590"/>
          <a:ext cx="3628173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/>
            <a:t>_________________________________________________</a:t>
          </a:r>
        </a:p>
        <a:p>
          <a:pPr algn="ctr"/>
          <a:r>
            <a:rPr lang="pt-BR" sz="1100"/>
            <a:t>Responsável técnico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391239</xdr:colOff>
      <xdr:row>47</xdr:row>
      <xdr:rowOff>578649</xdr:rowOff>
    </xdr:from>
    <xdr:ext cx="3313984" cy="405367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3A29ECE3-E8EC-4443-9CE4-66F28F5F7B4F}"/>
            </a:ext>
          </a:extLst>
        </xdr:cNvPr>
        <xdr:cNvSpPr txBox="1"/>
      </xdr:nvSpPr>
      <xdr:spPr>
        <a:xfrm>
          <a:off x="7058739" y="7579524"/>
          <a:ext cx="3313984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000"/>
            <a:t>_________________________________________________</a:t>
          </a:r>
        </a:p>
        <a:p>
          <a:pPr algn="ctr"/>
          <a:r>
            <a:rPr lang="pt-BR" sz="1000"/>
            <a:t>Responsável técnico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uilh\OneDrive\Documents\Prefeitura\Projetos\PESNM\P&#243;rtico\OR&#199;AMENTO\Planilha%20Total.xlsx" TargetMode="External"/><Relationship Id="rId1" Type="http://schemas.openxmlformats.org/officeDocument/2006/relationships/externalLinkPath" Target="/Users/Guilh/OneDrive/Documents/Prefeitura/Projetos/PESNM/P&#243;rtico/OR&#199;AMENTO/Planilha%20To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DOS"/>
      <sheetName val="MEM."/>
      <sheetName val="ORÇAMENTO"/>
      <sheetName val="CRONO"/>
      <sheetName val="BDI"/>
      <sheetName val="TAB_REF."/>
      <sheetName val="COMPOSIÇÕES"/>
      <sheetName val="COTAÇÕES"/>
      <sheetName val="SETOP_ED"/>
      <sheetName val="SETOP_ROD"/>
      <sheetName val="SINAP"/>
      <sheetName val="INSUMOS"/>
    </sheetNames>
    <sheetDataSet>
      <sheetData sheetId="0">
        <row r="10">
          <cell r="E10" t="str">
            <v>CONSTRUÇÃO DE PÓRTICO TURÍSTICO E SALAS DE APOIO</v>
          </cell>
        </row>
        <row r="11">
          <cell r="E11" t="str">
            <v>ESTRADA DE ACESSO AO PESNM, OLARIA-MG</v>
          </cell>
        </row>
        <row r="12">
          <cell r="E12">
            <v>0.22670000000000001</v>
          </cell>
        </row>
      </sheetData>
      <sheetData sheetId="1">
        <row r="16">
          <cell r="B16">
            <v>1</v>
          </cell>
          <cell r="D16" t="str">
            <v>SERVIÇOS PRELIMINARES</v>
          </cell>
        </row>
        <row r="34">
          <cell r="B34">
            <v>2</v>
          </cell>
          <cell r="D34" t="str">
            <v>MOBILIZAÇÃO E DESMOBILIZAÇÃO</v>
          </cell>
        </row>
      </sheetData>
      <sheetData sheetId="2">
        <row r="15">
          <cell r="B15">
            <v>1</v>
          </cell>
          <cell r="E15" t="str">
            <v>SERVIÇOS PRELIMINARES</v>
          </cell>
        </row>
        <row r="33">
          <cell r="B33">
            <v>2</v>
          </cell>
          <cell r="E33" t="str">
            <v>MOBILIZAÇÃO E DESMOBILIZAÇÃO</v>
          </cell>
        </row>
        <row r="51">
          <cell r="B51">
            <v>3</v>
          </cell>
          <cell r="E51" t="str">
            <v>ESTRUTURAS DE CONCRETO</v>
          </cell>
        </row>
        <row r="73">
          <cell r="B73">
            <v>4</v>
          </cell>
          <cell r="E73" t="str">
            <v>PAREDES</v>
          </cell>
        </row>
        <row r="91">
          <cell r="B91">
            <v>5</v>
          </cell>
          <cell r="E91" t="str">
            <v>COBERTURA</v>
          </cell>
        </row>
        <row r="109">
          <cell r="B109">
            <v>6</v>
          </cell>
          <cell r="E109" t="str">
            <v>PORTAS E JANELAS</v>
          </cell>
        </row>
        <row r="127">
          <cell r="B127">
            <v>7</v>
          </cell>
          <cell r="E127" t="str">
            <v>PISOS</v>
          </cell>
        </row>
        <row r="145">
          <cell r="B145">
            <v>8</v>
          </cell>
          <cell r="E145" t="str">
            <v>INSTALAÇÕES HIDRO-SANITÁRIAS</v>
          </cell>
        </row>
        <row r="172">
          <cell r="B172">
            <v>9</v>
          </cell>
          <cell r="E172" t="str">
            <v>INSTALAÇÕES ELÉTRICAS</v>
          </cell>
        </row>
        <row r="197">
          <cell r="B197">
            <v>10</v>
          </cell>
          <cell r="E197" t="str">
            <v>URBANIZAÇÃO E OBRAS COMPLEMENTARES</v>
          </cell>
        </row>
        <row r="215">
          <cell r="B215">
            <v>11</v>
          </cell>
          <cell r="E215" t="str">
            <v>DIVERSOS E LIMPEZA DA OBRA</v>
          </cell>
        </row>
        <row r="231">
          <cell r="J231">
            <v>0</v>
          </cell>
        </row>
        <row r="233">
          <cell r="B233">
            <v>12</v>
          </cell>
          <cell r="E233" t="str">
            <v>DIVERSOS E LIMPEZA DA OBRA</v>
          </cell>
        </row>
        <row r="249">
          <cell r="J249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174FB-6119-45D3-A068-827E44478878}">
  <sheetPr>
    <pageSetUpPr fitToPage="1"/>
  </sheetPr>
  <dimension ref="A2:J351"/>
  <sheetViews>
    <sheetView showGridLines="0" tabSelected="1" view="pageBreakPreview" topLeftCell="A33" zoomScale="130" zoomScaleNormal="100" zoomScaleSheetLayoutView="130" workbookViewId="0">
      <selection activeCell="E3" sqref="E3"/>
    </sheetView>
  </sheetViews>
  <sheetFormatPr defaultRowHeight="14.4" x14ac:dyDescent="0.3"/>
  <cols>
    <col min="1" max="1" width="8.88671875" style="3"/>
    <col min="2" max="2" width="13.5546875" style="3" customWidth="1"/>
    <col min="3" max="4" width="12" style="3" customWidth="1"/>
    <col min="5" max="5" width="81.109375" style="3" customWidth="1"/>
    <col min="6" max="6" width="11" style="3" customWidth="1"/>
    <col min="7" max="7" width="13.109375" style="10" customWidth="1"/>
    <col min="8" max="8" width="13.109375" style="11" customWidth="1"/>
    <col min="9" max="9" width="14.77734375" style="11" customWidth="1"/>
    <col min="10" max="10" width="14" style="3" bestFit="1" customWidth="1"/>
    <col min="11" max="16384" width="8.88671875" style="3"/>
  </cols>
  <sheetData>
    <row r="2" spans="1:10" s="2" customFormat="1" ht="23.4" x14ac:dyDescent="0.3">
      <c r="A2" s="1"/>
      <c r="B2" s="82"/>
      <c r="C2" s="83"/>
      <c r="D2" s="83"/>
      <c r="E2" s="84"/>
      <c r="F2" s="83"/>
      <c r="G2" s="85"/>
      <c r="H2" s="83"/>
      <c r="I2" s="83"/>
    </row>
    <row r="3" spans="1:10" ht="15.6" customHeight="1" x14ac:dyDescent="0.3">
      <c r="B3" s="86"/>
      <c r="C3" s="87"/>
      <c r="D3" s="87"/>
      <c r="E3" s="87"/>
      <c r="F3" s="87"/>
      <c r="G3" s="88"/>
      <c r="H3" s="87"/>
      <c r="I3" s="87"/>
    </row>
    <row r="4" spans="1:10" s="4" customFormat="1" ht="15.6" customHeight="1" x14ac:dyDescent="0.3">
      <c r="A4" s="3"/>
      <c r="B4" s="86"/>
      <c r="C4" s="87"/>
      <c r="D4" s="87"/>
      <c r="E4" s="89"/>
      <c r="F4" s="87"/>
      <c r="G4" s="88"/>
      <c r="H4" s="87"/>
      <c r="I4" s="87"/>
    </row>
    <row r="5" spans="1:10" s="4" customFormat="1" ht="15.6" customHeight="1" thickBot="1" x14ac:dyDescent="0.35">
      <c r="A5" s="3"/>
      <c r="B5" s="86"/>
      <c r="C5" s="87"/>
      <c r="D5" s="87"/>
      <c r="E5" s="89"/>
      <c r="F5" s="87"/>
      <c r="G5" s="88"/>
      <c r="H5" s="87"/>
      <c r="I5" s="87"/>
    </row>
    <row r="6" spans="1:10" s="5" customFormat="1" ht="25.8" customHeight="1" thickBot="1" x14ac:dyDescent="0.35">
      <c r="B6" s="6" t="s">
        <v>280</v>
      </c>
      <c r="C6" s="7"/>
      <c r="D6" s="7"/>
      <c r="E6" s="7"/>
      <c r="F6" s="7"/>
      <c r="G6" s="8"/>
      <c r="H6" s="7"/>
      <c r="I6" s="9"/>
    </row>
    <row r="7" spans="1:10" ht="15" thickBot="1" x14ac:dyDescent="0.35"/>
    <row r="8" spans="1:10" ht="17.399999999999999" customHeight="1" x14ac:dyDescent="0.3">
      <c r="B8" s="12" t="s">
        <v>29</v>
      </c>
      <c r="C8" s="13"/>
      <c r="D8" s="13"/>
      <c r="E8" s="13"/>
      <c r="F8" s="13"/>
      <c r="G8" s="78" t="s">
        <v>275</v>
      </c>
      <c r="H8" s="138"/>
      <c r="I8" s="139"/>
      <c r="J8" s="10"/>
    </row>
    <row r="9" spans="1:10" ht="17.399999999999999" customHeight="1" x14ac:dyDescent="0.3">
      <c r="B9" s="16" t="s">
        <v>30</v>
      </c>
      <c r="C9" s="17"/>
      <c r="D9" s="17"/>
      <c r="E9" s="17"/>
      <c r="F9" s="17"/>
      <c r="G9" s="18"/>
      <c r="H9" s="19"/>
      <c r="I9" s="20"/>
      <c r="J9" s="10"/>
    </row>
    <row r="10" spans="1:10" ht="17.399999999999999" customHeight="1" x14ac:dyDescent="0.3">
      <c r="B10" s="16" t="s">
        <v>276</v>
      </c>
      <c r="C10" s="140"/>
      <c r="D10" s="140"/>
      <c r="E10" s="140"/>
      <c r="F10" s="79" t="s">
        <v>277</v>
      </c>
      <c r="G10" s="146"/>
      <c r="H10" s="146"/>
      <c r="I10" s="147"/>
      <c r="J10" s="10"/>
    </row>
    <row r="11" spans="1:10" ht="4.8" customHeight="1" x14ac:dyDescent="0.3">
      <c r="B11" s="16"/>
      <c r="C11" s="17"/>
      <c r="D11" s="17"/>
      <c r="E11" s="17"/>
      <c r="F11" s="79"/>
      <c r="G11" s="18"/>
      <c r="H11" s="19"/>
      <c r="I11" s="20"/>
      <c r="J11" s="10"/>
    </row>
    <row r="12" spans="1:10" ht="17.399999999999999" customHeight="1" x14ac:dyDescent="0.3">
      <c r="B12" s="16" t="s">
        <v>278</v>
      </c>
      <c r="C12" s="140"/>
      <c r="D12" s="140"/>
      <c r="E12" s="140"/>
      <c r="F12" s="79" t="s">
        <v>279</v>
      </c>
      <c r="G12" s="146"/>
      <c r="H12" s="146"/>
      <c r="I12" s="147"/>
      <c r="J12" s="10"/>
    </row>
    <row r="13" spans="1:10" ht="8.4" customHeight="1" thickBot="1" x14ac:dyDescent="0.35">
      <c r="B13" s="21"/>
      <c r="C13" s="22"/>
      <c r="D13" s="22"/>
      <c r="E13" s="23"/>
      <c r="F13" s="24"/>
      <c r="G13" s="25"/>
      <c r="H13" s="27"/>
      <c r="I13" s="28"/>
      <c r="J13" s="10"/>
    </row>
    <row r="14" spans="1:10" ht="5.4" customHeight="1" thickBot="1" x14ac:dyDescent="0.35"/>
    <row r="15" spans="1:10" s="29" customFormat="1" x14ac:dyDescent="0.3">
      <c r="B15" s="72" t="s">
        <v>0</v>
      </c>
      <c r="C15" s="74" t="s">
        <v>1</v>
      </c>
      <c r="D15" s="74" t="s">
        <v>2</v>
      </c>
      <c r="E15" s="74" t="s">
        <v>3</v>
      </c>
      <c r="F15" s="74" t="s">
        <v>4</v>
      </c>
      <c r="G15" s="76" t="s">
        <v>5</v>
      </c>
      <c r="H15" s="30"/>
      <c r="I15" s="31"/>
    </row>
    <row r="16" spans="1:10" ht="15" thickBot="1" x14ac:dyDescent="0.35">
      <c r="B16" s="73"/>
      <c r="C16" s="75"/>
      <c r="D16" s="75"/>
      <c r="E16" s="75"/>
      <c r="F16" s="75"/>
      <c r="G16" s="77"/>
      <c r="H16" s="32" t="s">
        <v>6</v>
      </c>
      <c r="I16" s="33" t="s">
        <v>7</v>
      </c>
    </row>
    <row r="17" spans="2:9" s="34" customFormat="1" ht="9" customHeight="1" thickBot="1" x14ac:dyDescent="0.35">
      <c r="B17" s="35"/>
      <c r="C17" s="35"/>
      <c r="D17" s="35"/>
      <c r="E17" s="35"/>
      <c r="F17" s="35"/>
      <c r="G17" s="36"/>
      <c r="H17" s="37"/>
      <c r="I17" s="37"/>
    </row>
    <row r="18" spans="2:9" x14ac:dyDescent="0.3">
      <c r="B18" s="38">
        <f>[1]MEM.!B16</f>
        <v>1</v>
      </c>
      <c r="C18" s="39"/>
      <c r="D18" s="39"/>
      <c r="E18" s="39" t="str">
        <f>[1]MEM.!D16</f>
        <v>SERVIÇOS PRELIMINARES</v>
      </c>
      <c r="F18" s="39"/>
      <c r="G18" s="40"/>
      <c r="H18" s="64"/>
      <c r="I18" s="65"/>
    </row>
    <row r="19" spans="2:9" ht="55.2" x14ac:dyDescent="0.3">
      <c r="B19" s="41" t="s">
        <v>10</v>
      </c>
      <c r="C19" s="42" t="s">
        <v>11</v>
      </c>
      <c r="D19" s="42" t="s">
        <v>12</v>
      </c>
      <c r="E19" s="43" t="s">
        <v>13</v>
      </c>
      <c r="F19" s="42" t="s">
        <v>14</v>
      </c>
      <c r="G19" s="44">
        <v>1</v>
      </c>
      <c r="H19" s="81"/>
      <c r="I19" s="66">
        <f>ROUND(H19*G19,2)</f>
        <v>0</v>
      </c>
    </row>
    <row r="20" spans="2:9" ht="41.4" x14ac:dyDescent="0.3">
      <c r="B20" s="46" t="s">
        <v>15</v>
      </c>
      <c r="C20" s="42" t="s">
        <v>16</v>
      </c>
      <c r="D20" s="42" t="s">
        <v>12</v>
      </c>
      <c r="E20" s="43" t="s">
        <v>17</v>
      </c>
      <c r="F20" s="42" t="s">
        <v>14</v>
      </c>
      <c r="G20" s="44">
        <v>1</v>
      </c>
      <c r="H20" s="81"/>
      <c r="I20" s="66">
        <f t="shared" ref="I20:I23" si="0">ROUND(H20*G20,2)</f>
        <v>0</v>
      </c>
    </row>
    <row r="21" spans="2:9" ht="41.4" x14ac:dyDescent="0.3">
      <c r="B21" s="46" t="s">
        <v>18</v>
      </c>
      <c r="C21" s="42" t="s">
        <v>19</v>
      </c>
      <c r="D21" s="42" t="s">
        <v>12</v>
      </c>
      <c r="E21" s="43" t="s">
        <v>20</v>
      </c>
      <c r="F21" s="42" t="s">
        <v>14</v>
      </c>
      <c r="G21" s="44">
        <v>1</v>
      </c>
      <c r="H21" s="81"/>
      <c r="I21" s="66">
        <f t="shared" si="0"/>
        <v>0</v>
      </c>
    </row>
    <row r="22" spans="2:9" ht="27.6" x14ac:dyDescent="0.3">
      <c r="B22" s="46" t="s">
        <v>21</v>
      </c>
      <c r="C22" s="42">
        <v>98525</v>
      </c>
      <c r="D22" s="42" t="s">
        <v>22</v>
      </c>
      <c r="E22" s="43" t="s">
        <v>23</v>
      </c>
      <c r="F22" s="42" t="s">
        <v>24</v>
      </c>
      <c r="G22" s="44">
        <v>1200</v>
      </c>
      <c r="H22" s="81"/>
      <c r="I22" s="66">
        <f t="shared" si="0"/>
        <v>0</v>
      </c>
    </row>
    <row r="23" spans="2:9" ht="41.4" x14ac:dyDescent="0.3">
      <c r="B23" s="46" t="s">
        <v>25</v>
      </c>
      <c r="C23" s="42" t="s">
        <v>26</v>
      </c>
      <c r="D23" s="42" t="s">
        <v>12</v>
      </c>
      <c r="E23" s="43" t="s">
        <v>27</v>
      </c>
      <c r="F23" s="42" t="s">
        <v>28</v>
      </c>
      <c r="G23" s="44">
        <v>54.83</v>
      </c>
      <c r="H23" s="81"/>
      <c r="I23" s="66">
        <f t="shared" si="0"/>
        <v>0</v>
      </c>
    </row>
    <row r="24" spans="2:9" ht="15" thickBot="1" x14ac:dyDescent="0.35">
      <c r="B24" s="47"/>
      <c r="C24" s="48"/>
      <c r="D24" s="48"/>
      <c r="E24" s="48"/>
      <c r="F24" s="48"/>
      <c r="G24" s="49"/>
      <c r="H24" s="67" t="s">
        <v>8</v>
      </c>
      <c r="I24" s="68">
        <f>ROUND(IF(SUM(I19:I23)=0,0,SUM(I19:I23)),2)</f>
        <v>0</v>
      </c>
    </row>
    <row r="25" spans="2:9" ht="9" customHeight="1" thickBot="1" x14ac:dyDescent="0.35">
      <c r="B25" s="29"/>
      <c r="H25" s="69"/>
      <c r="I25" s="69"/>
    </row>
    <row r="26" spans="2:9" x14ac:dyDescent="0.3">
      <c r="B26" s="38">
        <f>[1]MEM.!B34</f>
        <v>2</v>
      </c>
      <c r="C26" s="39"/>
      <c r="D26" s="39"/>
      <c r="E26" s="39" t="str">
        <f>[1]MEM.!D34</f>
        <v>MOBILIZAÇÃO E DESMOBILIZAÇÃO</v>
      </c>
      <c r="F26" s="39"/>
      <c r="G26" s="40"/>
      <c r="H26" s="64"/>
      <c r="I26" s="65"/>
    </row>
    <row r="27" spans="2:9" ht="27.6" x14ac:dyDescent="0.3">
      <c r="B27" s="41" t="s">
        <v>31</v>
      </c>
      <c r="C27" s="42" t="s">
        <v>32</v>
      </c>
      <c r="D27" s="42" t="s">
        <v>12</v>
      </c>
      <c r="E27" s="50" t="s">
        <v>33</v>
      </c>
      <c r="F27" s="42" t="s">
        <v>34</v>
      </c>
      <c r="G27" s="44">
        <f>ROUND(I24+I45+I55+I66+I74+I80+I101+I126+I133,2)</f>
        <v>0</v>
      </c>
      <c r="H27" s="70">
        <v>5.0000000000000001E-3</v>
      </c>
      <c r="I27" s="66">
        <f>ROUND(H27*G27,2)</f>
        <v>0</v>
      </c>
    </row>
    <row r="28" spans="2:9" ht="15" thickBot="1" x14ac:dyDescent="0.35">
      <c r="B28" s="47"/>
      <c r="C28" s="48"/>
      <c r="D28" s="48"/>
      <c r="E28" s="48"/>
      <c r="F28" s="48"/>
      <c r="G28" s="49"/>
      <c r="H28" s="67" t="s">
        <v>8</v>
      </c>
      <c r="I28" s="68">
        <f>SUM(I27)</f>
        <v>0</v>
      </c>
    </row>
    <row r="29" spans="2:9" ht="9" customHeight="1" thickBot="1" x14ac:dyDescent="0.35">
      <c r="B29" s="29"/>
      <c r="H29" s="69"/>
      <c r="I29" s="69"/>
    </row>
    <row r="30" spans="2:9" x14ac:dyDescent="0.3">
      <c r="B30" s="38">
        <v>3</v>
      </c>
      <c r="C30" s="39"/>
      <c r="D30" s="39"/>
      <c r="E30" s="39" t="s">
        <v>35</v>
      </c>
      <c r="F30" s="39"/>
      <c r="G30" s="40"/>
      <c r="H30" s="64"/>
      <c r="I30" s="65"/>
    </row>
    <row r="31" spans="2:9" ht="27.6" x14ac:dyDescent="0.3">
      <c r="B31" s="41" t="s">
        <v>36</v>
      </c>
      <c r="C31" s="42">
        <v>96523</v>
      </c>
      <c r="D31" s="42" t="s">
        <v>22</v>
      </c>
      <c r="E31" s="50" t="s">
        <v>37</v>
      </c>
      <c r="F31" s="42" t="s">
        <v>38</v>
      </c>
      <c r="G31" s="44">
        <v>26.03</v>
      </c>
      <c r="H31" s="81"/>
      <c r="I31" s="66">
        <f t="shared" ref="I31:I44" si="1">ROUND(H31*G31,2)</f>
        <v>0</v>
      </c>
    </row>
    <row r="32" spans="2:9" ht="27.6" x14ac:dyDescent="0.3">
      <c r="B32" s="41" t="s">
        <v>39</v>
      </c>
      <c r="C32" s="51">
        <v>96527</v>
      </c>
      <c r="D32" s="42" t="s">
        <v>22</v>
      </c>
      <c r="E32" s="50" t="s">
        <v>40</v>
      </c>
      <c r="F32" s="42" t="s">
        <v>38</v>
      </c>
      <c r="G32" s="52">
        <v>5.3</v>
      </c>
      <c r="H32" s="81"/>
      <c r="I32" s="66">
        <f t="shared" si="1"/>
        <v>0</v>
      </c>
    </row>
    <row r="33" spans="2:10" ht="27.6" x14ac:dyDescent="0.3">
      <c r="B33" s="41" t="s">
        <v>41</v>
      </c>
      <c r="C33" s="51">
        <v>96535</v>
      </c>
      <c r="D33" s="42" t="s">
        <v>22</v>
      </c>
      <c r="E33" s="50" t="s">
        <v>42</v>
      </c>
      <c r="F33" s="42" t="s">
        <v>24</v>
      </c>
      <c r="G33" s="52">
        <v>27.8</v>
      </c>
      <c r="H33" s="81"/>
      <c r="I33" s="66">
        <f t="shared" si="1"/>
        <v>0</v>
      </c>
    </row>
    <row r="34" spans="2:10" ht="27.6" x14ac:dyDescent="0.3">
      <c r="B34" s="41" t="s">
        <v>43</v>
      </c>
      <c r="C34" s="51">
        <v>96542</v>
      </c>
      <c r="D34" s="42" t="s">
        <v>22</v>
      </c>
      <c r="E34" s="50" t="s">
        <v>44</v>
      </c>
      <c r="F34" s="42" t="s">
        <v>24</v>
      </c>
      <c r="G34" s="52">
        <v>71.099999999999994</v>
      </c>
      <c r="H34" s="81"/>
      <c r="I34" s="66">
        <f t="shared" si="1"/>
        <v>0</v>
      </c>
      <c r="J34" s="45"/>
    </row>
    <row r="35" spans="2:10" ht="27.6" x14ac:dyDescent="0.3">
      <c r="B35" s="41" t="s">
        <v>45</v>
      </c>
      <c r="C35" s="51">
        <v>92419</v>
      </c>
      <c r="D35" s="42" t="s">
        <v>22</v>
      </c>
      <c r="E35" s="50" t="s">
        <v>46</v>
      </c>
      <c r="F35" s="42" t="s">
        <v>24</v>
      </c>
      <c r="G35" s="52">
        <v>120</v>
      </c>
      <c r="H35" s="81"/>
      <c r="I35" s="66">
        <f t="shared" si="1"/>
        <v>0</v>
      </c>
    </row>
    <row r="36" spans="2:10" ht="27.6" x14ac:dyDescent="0.3">
      <c r="B36" s="41" t="s">
        <v>47</v>
      </c>
      <c r="C36" s="51">
        <v>92456</v>
      </c>
      <c r="D36" s="42" t="s">
        <v>22</v>
      </c>
      <c r="E36" s="50" t="s">
        <v>48</v>
      </c>
      <c r="F36" s="42" t="s">
        <v>24</v>
      </c>
      <c r="G36" s="52">
        <v>48</v>
      </c>
      <c r="H36" s="81"/>
      <c r="I36" s="66">
        <f t="shared" si="1"/>
        <v>0</v>
      </c>
    </row>
    <row r="37" spans="2:10" ht="27.6" x14ac:dyDescent="0.3">
      <c r="B37" s="41" t="s">
        <v>49</v>
      </c>
      <c r="C37" s="51">
        <v>103761</v>
      </c>
      <c r="D37" s="42" t="s">
        <v>22</v>
      </c>
      <c r="E37" s="50" t="s">
        <v>50</v>
      </c>
      <c r="F37" s="42" t="s">
        <v>24</v>
      </c>
      <c r="G37" s="52">
        <v>10.199999999999999</v>
      </c>
      <c r="H37" s="81"/>
      <c r="I37" s="66">
        <f t="shared" si="1"/>
        <v>0</v>
      </c>
    </row>
    <row r="38" spans="2:10" x14ac:dyDescent="0.3">
      <c r="B38" s="41" t="s">
        <v>51</v>
      </c>
      <c r="C38" s="51">
        <v>92801</v>
      </c>
      <c r="D38" s="42" t="s">
        <v>22</v>
      </c>
      <c r="E38" s="50" t="s">
        <v>52</v>
      </c>
      <c r="F38" s="42" t="s">
        <v>53</v>
      </c>
      <c r="G38" s="52">
        <v>4</v>
      </c>
      <c r="H38" s="81"/>
      <c r="I38" s="66">
        <f t="shared" si="1"/>
        <v>0</v>
      </c>
    </row>
    <row r="39" spans="2:10" x14ac:dyDescent="0.3">
      <c r="B39" s="41" t="s">
        <v>54</v>
      </c>
      <c r="C39" s="51">
        <v>92802</v>
      </c>
      <c r="D39" s="42" t="s">
        <v>22</v>
      </c>
      <c r="E39" s="50" t="s">
        <v>55</v>
      </c>
      <c r="F39" s="42" t="s">
        <v>53</v>
      </c>
      <c r="G39" s="52">
        <v>494.3</v>
      </c>
      <c r="H39" s="81"/>
      <c r="I39" s="66">
        <f t="shared" si="1"/>
        <v>0</v>
      </c>
    </row>
    <row r="40" spans="2:10" x14ac:dyDescent="0.3">
      <c r="B40" s="41" t="s">
        <v>56</v>
      </c>
      <c r="C40" s="51">
        <v>92803</v>
      </c>
      <c r="D40" s="42" t="s">
        <v>22</v>
      </c>
      <c r="E40" s="50" t="s">
        <v>57</v>
      </c>
      <c r="F40" s="42" t="s">
        <v>53</v>
      </c>
      <c r="G40" s="52">
        <v>458.79999999999995</v>
      </c>
      <c r="H40" s="81"/>
      <c r="I40" s="66">
        <f t="shared" si="1"/>
        <v>0</v>
      </c>
    </row>
    <row r="41" spans="2:10" x14ac:dyDescent="0.3">
      <c r="B41" s="41" t="s">
        <v>58</v>
      </c>
      <c r="C41" s="51">
        <v>92804</v>
      </c>
      <c r="D41" s="42" t="s">
        <v>22</v>
      </c>
      <c r="E41" s="50" t="s">
        <v>59</v>
      </c>
      <c r="F41" s="42" t="s">
        <v>53</v>
      </c>
      <c r="G41" s="52">
        <v>272.2</v>
      </c>
      <c r="H41" s="81"/>
      <c r="I41" s="66">
        <f t="shared" si="1"/>
        <v>0</v>
      </c>
    </row>
    <row r="42" spans="2:10" x14ac:dyDescent="0.3">
      <c r="B42" s="41" t="s">
        <v>60</v>
      </c>
      <c r="C42" s="51">
        <v>92800</v>
      </c>
      <c r="D42" s="42" t="s">
        <v>22</v>
      </c>
      <c r="E42" s="50" t="s">
        <v>61</v>
      </c>
      <c r="F42" s="42" t="s">
        <v>53</v>
      </c>
      <c r="G42" s="52">
        <v>392.7</v>
      </c>
      <c r="H42" s="81"/>
      <c r="I42" s="66">
        <f t="shared" si="1"/>
        <v>0</v>
      </c>
    </row>
    <row r="43" spans="2:10" ht="27.6" x14ac:dyDescent="0.3">
      <c r="B43" s="41" t="s">
        <v>62</v>
      </c>
      <c r="C43" s="51" t="s">
        <v>63</v>
      </c>
      <c r="D43" s="42" t="s">
        <v>12</v>
      </c>
      <c r="E43" s="50" t="s">
        <v>64</v>
      </c>
      <c r="F43" s="42" t="s">
        <v>65</v>
      </c>
      <c r="G43" s="52">
        <v>25</v>
      </c>
      <c r="H43" s="81"/>
      <c r="I43" s="66">
        <f t="shared" si="1"/>
        <v>0</v>
      </c>
    </row>
    <row r="44" spans="2:10" ht="27.6" x14ac:dyDescent="0.3">
      <c r="B44" s="41" t="s">
        <v>66</v>
      </c>
      <c r="C44" s="51">
        <v>95241</v>
      </c>
      <c r="D44" s="42" t="s">
        <v>22</v>
      </c>
      <c r="E44" s="50" t="s">
        <v>67</v>
      </c>
      <c r="F44" s="42" t="s">
        <v>24</v>
      </c>
      <c r="G44" s="52">
        <v>23.25</v>
      </c>
      <c r="H44" s="81"/>
      <c r="I44" s="66">
        <f t="shared" si="1"/>
        <v>0</v>
      </c>
    </row>
    <row r="45" spans="2:10" ht="15" thickBot="1" x14ac:dyDescent="0.35">
      <c r="B45" s="47"/>
      <c r="C45" s="48"/>
      <c r="D45" s="48"/>
      <c r="E45" s="48"/>
      <c r="F45" s="48"/>
      <c r="G45" s="49"/>
      <c r="H45" s="67" t="s">
        <v>8</v>
      </c>
      <c r="I45" s="68">
        <f>SUM(I31:I44)</f>
        <v>0</v>
      </c>
    </row>
    <row r="46" spans="2:10" ht="9" customHeight="1" thickBot="1" x14ac:dyDescent="0.35">
      <c r="B46" s="29"/>
      <c r="H46" s="69"/>
      <c r="I46" s="69"/>
    </row>
    <row r="47" spans="2:10" x14ac:dyDescent="0.3">
      <c r="B47" s="38">
        <v>4</v>
      </c>
      <c r="C47" s="39"/>
      <c r="D47" s="39"/>
      <c r="E47" s="39" t="s">
        <v>68</v>
      </c>
      <c r="F47" s="39"/>
      <c r="G47" s="40"/>
      <c r="H47" s="64"/>
      <c r="I47" s="65"/>
    </row>
    <row r="48" spans="2:10" ht="27.6" x14ac:dyDescent="0.3">
      <c r="B48" s="41" t="s">
        <v>69</v>
      </c>
      <c r="C48" s="42" t="s">
        <v>70</v>
      </c>
      <c r="D48" s="42" t="s">
        <v>12</v>
      </c>
      <c r="E48" s="50" t="s">
        <v>71</v>
      </c>
      <c r="F48" s="42" t="s">
        <v>72</v>
      </c>
      <c r="G48" s="44">
        <v>203</v>
      </c>
      <c r="H48" s="81"/>
      <c r="I48" s="66">
        <f t="shared" ref="I48:I54" si="2">ROUND(H48*G48,2)</f>
        <v>0</v>
      </c>
    </row>
    <row r="49" spans="2:9" ht="27.6" x14ac:dyDescent="0.3">
      <c r="B49" s="41" t="s">
        <v>73</v>
      </c>
      <c r="C49" s="51" t="s">
        <v>74</v>
      </c>
      <c r="D49" s="42" t="s">
        <v>12</v>
      </c>
      <c r="E49" s="50" t="s">
        <v>75</v>
      </c>
      <c r="F49" s="42" t="s">
        <v>72</v>
      </c>
      <c r="G49" s="52">
        <v>406</v>
      </c>
      <c r="H49" s="81"/>
      <c r="I49" s="66">
        <f t="shared" si="2"/>
        <v>0</v>
      </c>
    </row>
    <row r="50" spans="2:9" ht="27.6" x14ac:dyDescent="0.3">
      <c r="B50" s="41" t="s">
        <v>76</v>
      </c>
      <c r="C50" s="51" t="s">
        <v>77</v>
      </c>
      <c r="D50" s="42" t="s">
        <v>12</v>
      </c>
      <c r="E50" s="50" t="s">
        <v>78</v>
      </c>
      <c r="F50" s="42" t="s">
        <v>72</v>
      </c>
      <c r="G50" s="52">
        <v>406</v>
      </c>
      <c r="H50" s="81"/>
      <c r="I50" s="66">
        <f t="shared" si="2"/>
        <v>0</v>
      </c>
    </row>
    <row r="51" spans="2:9" ht="27.6" x14ac:dyDescent="0.3">
      <c r="B51" s="41" t="s">
        <v>79</v>
      </c>
      <c r="C51" s="51" t="s">
        <v>80</v>
      </c>
      <c r="D51" s="42" t="s">
        <v>12</v>
      </c>
      <c r="E51" s="50" t="s">
        <v>81</v>
      </c>
      <c r="F51" s="42" t="s">
        <v>72</v>
      </c>
      <c r="G51" s="52">
        <v>192.62</v>
      </c>
      <c r="H51" s="81"/>
      <c r="I51" s="66">
        <f t="shared" si="2"/>
        <v>0</v>
      </c>
    </row>
    <row r="52" spans="2:9" ht="27.6" x14ac:dyDescent="0.3">
      <c r="B52" s="41" t="s">
        <v>82</v>
      </c>
      <c r="C52" s="51" t="s">
        <v>83</v>
      </c>
      <c r="D52" s="42" t="s">
        <v>12</v>
      </c>
      <c r="E52" s="50" t="s">
        <v>84</v>
      </c>
      <c r="F52" s="42" t="s">
        <v>72</v>
      </c>
      <c r="G52" s="52">
        <v>131.69999999999999</v>
      </c>
      <c r="H52" s="81"/>
      <c r="I52" s="66">
        <f t="shared" si="2"/>
        <v>0</v>
      </c>
    </row>
    <row r="53" spans="2:9" ht="41.4" x14ac:dyDescent="0.3">
      <c r="B53" s="41" t="s">
        <v>85</v>
      </c>
      <c r="C53" s="51">
        <v>104457</v>
      </c>
      <c r="D53" s="42" t="s">
        <v>22</v>
      </c>
      <c r="E53" s="50" t="s">
        <v>86</v>
      </c>
      <c r="F53" s="42" t="s">
        <v>24</v>
      </c>
      <c r="G53" s="52">
        <v>40.619999999999997</v>
      </c>
      <c r="H53" s="81"/>
      <c r="I53" s="66">
        <f t="shared" si="2"/>
        <v>0</v>
      </c>
    </row>
    <row r="54" spans="2:9" ht="41.4" x14ac:dyDescent="0.3">
      <c r="B54" s="41" t="s">
        <v>87</v>
      </c>
      <c r="C54" s="51" t="s">
        <v>88</v>
      </c>
      <c r="D54" s="42" t="s">
        <v>89</v>
      </c>
      <c r="E54" s="50" t="s">
        <v>90</v>
      </c>
      <c r="F54" s="42" t="s">
        <v>91</v>
      </c>
      <c r="G54" s="52">
        <v>133</v>
      </c>
      <c r="H54" s="81"/>
      <c r="I54" s="66">
        <f t="shared" si="2"/>
        <v>0</v>
      </c>
    </row>
    <row r="55" spans="2:9" ht="15" thickBot="1" x14ac:dyDescent="0.35">
      <c r="B55" s="47"/>
      <c r="C55" s="48"/>
      <c r="D55" s="48"/>
      <c r="E55" s="48"/>
      <c r="F55" s="48"/>
      <c r="G55" s="49"/>
      <c r="H55" s="67" t="s">
        <v>8</v>
      </c>
      <c r="I55" s="68">
        <f>SUM(I48:I54)</f>
        <v>0</v>
      </c>
    </row>
    <row r="56" spans="2:9" ht="15" thickBot="1" x14ac:dyDescent="0.35">
      <c r="B56" s="29"/>
      <c r="H56" s="69"/>
      <c r="I56" s="69"/>
    </row>
    <row r="57" spans="2:9" x14ac:dyDescent="0.3">
      <c r="B57" s="38">
        <v>5</v>
      </c>
      <c r="C57" s="39"/>
      <c r="D57" s="39"/>
      <c r="E57" s="39" t="s">
        <v>92</v>
      </c>
      <c r="F57" s="39"/>
      <c r="G57" s="40"/>
      <c r="H57" s="64"/>
      <c r="I57" s="65"/>
    </row>
    <row r="58" spans="2:9" ht="41.4" x14ac:dyDescent="0.3">
      <c r="B58" s="41" t="s">
        <v>93</v>
      </c>
      <c r="C58" s="42">
        <v>92540</v>
      </c>
      <c r="D58" s="42" t="s">
        <v>22</v>
      </c>
      <c r="E58" s="50" t="s">
        <v>94</v>
      </c>
      <c r="F58" s="42" t="s">
        <v>24</v>
      </c>
      <c r="G58" s="44">
        <v>116.33</v>
      </c>
      <c r="H58" s="81"/>
      <c r="I58" s="66">
        <f t="shared" ref="I58:I65" si="3">ROUND(H58*G58,2)</f>
        <v>0</v>
      </c>
    </row>
    <row r="59" spans="2:9" ht="27.6" x14ac:dyDescent="0.3">
      <c r="B59" s="41" t="s">
        <v>95</v>
      </c>
      <c r="C59" s="51">
        <v>94204</v>
      </c>
      <c r="D59" s="42" t="s">
        <v>22</v>
      </c>
      <c r="E59" s="50" t="s">
        <v>96</v>
      </c>
      <c r="F59" s="42" t="s">
        <v>24</v>
      </c>
      <c r="G59" s="52">
        <v>116.33</v>
      </c>
      <c r="H59" s="81"/>
      <c r="I59" s="66">
        <f t="shared" si="3"/>
        <v>0</v>
      </c>
    </row>
    <row r="60" spans="2:9" ht="27.6" x14ac:dyDescent="0.3">
      <c r="B60" s="41" t="s">
        <v>97</v>
      </c>
      <c r="C60" s="51">
        <v>94221</v>
      </c>
      <c r="D60" s="42" t="s">
        <v>22</v>
      </c>
      <c r="E60" s="50" t="s">
        <v>98</v>
      </c>
      <c r="F60" s="42" t="s">
        <v>99</v>
      </c>
      <c r="G60" s="52">
        <v>60</v>
      </c>
      <c r="H60" s="81"/>
      <c r="I60" s="66">
        <f t="shared" si="3"/>
        <v>0</v>
      </c>
    </row>
    <row r="61" spans="2:9" ht="27.6" x14ac:dyDescent="0.3">
      <c r="B61" s="41" t="s">
        <v>100</v>
      </c>
      <c r="C61" s="51" t="s">
        <v>101</v>
      </c>
      <c r="D61" s="42" t="s">
        <v>12</v>
      </c>
      <c r="E61" s="50" t="s">
        <v>102</v>
      </c>
      <c r="F61" s="42" t="s">
        <v>28</v>
      </c>
      <c r="G61" s="52">
        <v>70.92</v>
      </c>
      <c r="H61" s="81"/>
      <c r="I61" s="66">
        <f t="shared" si="3"/>
        <v>0</v>
      </c>
    </row>
    <row r="62" spans="2:9" ht="27.6" x14ac:dyDescent="0.3">
      <c r="B62" s="41" t="s">
        <v>103</v>
      </c>
      <c r="C62" s="51" t="s">
        <v>104</v>
      </c>
      <c r="D62" s="42" t="s">
        <v>12</v>
      </c>
      <c r="E62" s="50" t="s">
        <v>105</v>
      </c>
      <c r="F62" s="42" t="s">
        <v>28</v>
      </c>
      <c r="G62" s="52">
        <v>9</v>
      </c>
      <c r="H62" s="81"/>
      <c r="I62" s="66">
        <f t="shared" si="3"/>
        <v>0</v>
      </c>
    </row>
    <row r="63" spans="2:9" ht="27.6" x14ac:dyDescent="0.3">
      <c r="B63" s="41" t="s">
        <v>106</v>
      </c>
      <c r="C63" s="51">
        <v>92546</v>
      </c>
      <c r="D63" s="42" t="s">
        <v>22</v>
      </c>
      <c r="E63" s="50" t="s">
        <v>107</v>
      </c>
      <c r="F63" s="42" t="s">
        <v>91</v>
      </c>
      <c r="G63" s="52">
        <v>6</v>
      </c>
      <c r="H63" s="81"/>
      <c r="I63" s="66">
        <f t="shared" si="3"/>
        <v>0</v>
      </c>
    </row>
    <row r="64" spans="2:9" x14ac:dyDescent="0.3">
      <c r="B64" s="41" t="s">
        <v>108</v>
      </c>
      <c r="C64" s="51" t="s">
        <v>109</v>
      </c>
      <c r="D64" s="42" t="s">
        <v>89</v>
      </c>
      <c r="E64" s="50" t="s">
        <v>110</v>
      </c>
      <c r="F64" s="42" t="s">
        <v>91</v>
      </c>
      <c r="G64" s="52">
        <v>1</v>
      </c>
      <c r="H64" s="81"/>
      <c r="I64" s="66">
        <f t="shared" si="3"/>
        <v>0</v>
      </c>
    </row>
    <row r="65" spans="2:9" x14ac:dyDescent="0.3">
      <c r="B65" s="41" t="s">
        <v>111</v>
      </c>
      <c r="C65" s="51" t="s">
        <v>112</v>
      </c>
      <c r="D65" s="42" t="s">
        <v>89</v>
      </c>
      <c r="E65" s="50" t="s">
        <v>113</v>
      </c>
      <c r="F65" s="42" t="s">
        <v>91</v>
      </c>
      <c r="G65" s="52">
        <v>1</v>
      </c>
      <c r="H65" s="81"/>
      <c r="I65" s="66">
        <f t="shared" si="3"/>
        <v>0</v>
      </c>
    </row>
    <row r="66" spans="2:9" ht="15" thickBot="1" x14ac:dyDescent="0.35">
      <c r="B66" s="47"/>
      <c r="C66" s="48"/>
      <c r="D66" s="48"/>
      <c r="E66" s="48"/>
      <c r="F66" s="48"/>
      <c r="G66" s="49"/>
      <c r="H66" s="67" t="s">
        <v>8</v>
      </c>
      <c r="I66" s="68">
        <f>SUM(I58:I65)</f>
        <v>0</v>
      </c>
    </row>
    <row r="67" spans="2:9" ht="15" thickBot="1" x14ac:dyDescent="0.35">
      <c r="B67" s="29"/>
      <c r="H67" s="69"/>
      <c r="I67" s="69"/>
    </row>
    <row r="68" spans="2:9" x14ac:dyDescent="0.3">
      <c r="B68" s="38">
        <v>6</v>
      </c>
      <c r="C68" s="39"/>
      <c r="D68" s="39"/>
      <c r="E68" s="39" t="s">
        <v>114</v>
      </c>
      <c r="F68" s="39"/>
      <c r="G68" s="40"/>
      <c r="H68" s="64"/>
      <c r="I68" s="65"/>
    </row>
    <row r="69" spans="2:9" ht="41.4" x14ac:dyDescent="0.3">
      <c r="B69" s="41" t="s">
        <v>115</v>
      </c>
      <c r="C69" s="42">
        <v>91327</v>
      </c>
      <c r="D69" s="42" t="s">
        <v>22</v>
      </c>
      <c r="E69" s="50" t="s">
        <v>116</v>
      </c>
      <c r="F69" s="42" t="s">
        <v>91</v>
      </c>
      <c r="G69" s="44">
        <v>5</v>
      </c>
      <c r="H69" s="81"/>
      <c r="I69" s="66">
        <f t="shared" ref="I69:I73" si="4">ROUND(H69*G69,2)</f>
        <v>0</v>
      </c>
    </row>
    <row r="70" spans="2:9" ht="27.6" x14ac:dyDescent="0.3">
      <c r="B70" s="41" t="s">
        <v>117</v>
      </c>
      <c r="C70" s="51" t="s">
        <v>118</v>
      </c>
      <c r="D70" s="42" t="s">
        <v>89</v>
      </c>
      <c r="E70" s="50" t="s">
        <v>119</v>
      </c>
      <c r="F70" s="42" t="s">
        <v>91</v>
      </c>
      <c r="G70" s="52">
        <v>1</v>
      </c>
      <c r="H70" s="81"/>
      <c r="I70" s="66">
        <f t="shared" si="4"/>
        <v>0</v>
      </c>
    </row>
    <row r="71" spans="2:9" ht="27.6" x14ac:dyDescent="0.3">
      <c r="B71" s="41" t="s">
        <v>120</v>
      </c>
      <c r="C71" s="51" t="s">
        <v>121</v>
      </c>
      <c r="D71" s="42" t="s">
        <v>89</v>
      </c>
      <c r="E71" s="50" t="s">
        <v>122</v>
      </c>
      <c r="F71" s="42" t="s">
        <v>91</v>
      </c>
      <c r="G71" s="52">
        <v>9</v>
      </c>
      <c r="H71" s="81"/>
      <c r="I71" s="66">
        <f t="shared" si="4"/>
        <v>0</v>
      </c>
    </row>
    <row r="72" spans="2:9" ht="27.6" x14ac:dyDescent="0.3">
      <c r="B72" s="41" t="s">
        <v>123</v>
      </c>
      <c r="C72" s="51" t="s">
        <v>124</v>
      </c>
      <c r="D72" s="42" t="s">
        <v>89</v>
      </c>
      <c r="E72" s="50" t="s">
        <v>125</v>
      </c>
      <c r="F72" s="42" t="s">
        <v>91</v>
      </c>
      <c r="G72" s="52">
        <v>2</v>
      </c>
      <c r="H72" s="81"/>
      <c r="I72" s="66">
        <f t="shared" si="4"/>
        <v>0</v>
      </c>
    </row>
    <row r="73" spans="2:9" ht="27.6" x14ac:dyDescent="0.3">
      <c r="B73" s="41" t="s">
        <v>126</v>
      </c>
      <c r="C73" s="51" t="s">
        <v>127</v>
      </c>
      <c r="D73" s="42" t="s">
        <v>89</v>
      </c>
      <c r="E73" s="50" t="s">
        <v>128</v>
      </c>
      <c r="F73" s="42" t="s">
        <v>91</v>
      </c>
      <c r="G73" s="52">
        <v>1</v>
      </c>
      <c r="H73" s="81"/>
      <c r="I73" s="66">
        <f t="shared" si="4"/>
        <v>0</v>
      </c>
    </row>
    <row r="74" spans="2:9" ht="15" thickBot="1" x14ac:dyDescent="0.35">
      <c r="B74" s="47"/>
      <c r="C74" s="48"/>
      <c r="D74" s="48"/>
      <c r="E74" s="48"/>
      <c r="F74" s="48"/>
      <c r="G74" s="49"/>
      <c r="H74" s="71" t="s">
        <v>8</v>
      </c>
      <c r="I74" s="68">
        <f>SUM(I69:I73)</f>
        <v>0</v>
      </c>
    </row>
    <row r="75" spans="2:9" ht="15" thickBot="1" x14ac:dyDescent="0.35">
      <c r="B75" s="29"/>
      <c r="H75" s="69"/>
      <c r="I75" s="69"/>
    </row>
    <row r="76" spans="2:9" x14ac:dyDescent="0.3">
      <c r="B76" s="38">
        <v>7</v>
      </c>
      <c r="C76" s="39"/>
      <c r="D76" s="39"/>
      <c r="E76" s="39" t="s">
        <v>129</v>
      </c>
      <c r="F76" s="39"/>
      <c r="G76" s="40"/>
      <c r="H76" s="64"/>
      <c r="I76" s="65"/>
    </row>
    <row r="77" spans="2:9" x14ac:dyDescent="0.3">
      <c r="B77" s="41" t="s">
        <v>130</v>
      </c>
      <c r="C77" s="42" t="s">
        <v>131</v>
      </c>
      <c r="D77" s="42" t="s">
        <v>12</v>
      </c>
      <c r="E77" s="50" t="s">
        <v>132</v>
      </c>
      <c r="F77" s="42" t="s">
        <v>72</v>
      </c>
      <c r="G77" s="44">
        <v>61.66</v>
      </c>
      <c r="H77" s="81"/>
      <c r="I77" s="66">
        <f t="shared" ref="I77:I79" si="5">ROUND(H77*G77,2)</f>
        <v>0</v>
      </c>
    </row>
    <row r="78" spans="2:9" ht="41.4" x14ac:dyDescent="0.3">
      <c r="B78" s="41" t="s">
        <v>133</v>
      </c>
      <c r="C78" s="42" t="s">
        <v>134</v>
      </c>
      <c r="D78" s="42" t="s">
        <v>12</v>
      </c>
      <c r="E78" s="50" t="s">
        <v>135</v>
      </c>
      <c r="F78" s="42" t="s">
        <v>72</v>
      </c>
      <c r="G78" s="44">
        <v>61.660000000000004</v>
      </c>
      <c r="H78" s="81"/>
      <c r="I78" s="66">
        <f t="shared" si="5"/>
        <v>0</v>
      </c>
    </row>
    <row r="79" spans="2:9" ht="27.6" x14ac:dyDescent="0.3">
      <c r="B79" s="41" t="s">
        <v>136</v>
      </c>
      <c r="C79" s="51" t="s">
        <v>137</v>
      </c>
      <c r="D79" s="42" t="s">
        <v>89</v>
      </c>
      <c r="E79" s="50" t="s">
        <v>138</v>
      </c>
      <c r="F79" s="42" t="s">
        <v>99</v>
      </c>
      <c r="G79" s="52">
        <v>80.599999999999994</v>
      </c>
      <c r="H79" s="81"/>
      <c r="I79" s="66">
        <f t="shared" si="5"/>
        <v>0</v>
      </c>
    </row>
    <row r="80" spans="2:9" ht="15" thickBot="1" x14ac:dyDescent="0.35">
      <c r="B80" s="47"/>
      <c r="C80" s="48"/>
      <c r="D80" s="48"/>
      <c r="E80" s="48"/>
      <c r="F80" s="48"/>
      <c r="G80" s="49"/>
      <c r="H80" s="71" t="s">
        <v>8</v>
      </c>
      <c r="I80" s="68">
        <f>SUM(I77:I79)</f>
        <v>0</v>
      </c>
    </row>
    <row r="81" spans="2:9" ht="15" thickBot="1" x14ac:dyDescent="0.35">
      <c r="B81" s="29"/>
      <c r="H81" s="69"/>
      <c r="I81" s="69"/>
    </row>
    <row r="82" spans="2:9" x14ac:dyDescent="0.3">
      <c r="B82" s="38">
        <v>8</v>
      </c>
      <c r="C82" s="39"/>
      <c r="D82" s="39"/>
      <c r="E82" s="39" t="s">
        <v>139</v>
      </c>
      <c r="F82" s="39"/>
      <c r="G82" s="40"/>
      <c r="H82" s="64"/>
      <c r="I82" s="65"/>
    </row>
    <row r="83" spans="2:9" ht="27.6" x14ac:dyDescent="0.3">
      <c r="B83" s="41" t="s">
        <v>140</v>
      </c>
      <c r="C83" s="42" t="s">
        <v>141</v>
      </c>
      <c r="D83" s="42" t="s">
        <v>12</v>
      </c>
      <c r="E83" s="50" t="s">
        <v>142</v>
      </c>
      <c r="F83" s="42" t="s">
        <v>14</v>
      </c>
      <c r="G83" s="44">
        <v>2</v>
      </c>
      <c r="H83" s="81"/>
      <c r="I83" s="66">
        <f t="shared" ref="I83:I100" si="6">ROUND(H83*G83,2)</f>
        <v>0</v>
      </c>
    </row>
    <row r="84" spans="2:9" ht="27.6" x14ac:dyDescent="0.3">
      <c r="B84" s="41" t="s">
        <v>143</v>
      </c>
      <c r="C84" s="42" t="s">
        <v>144</v>
      </c>
      <c r="D84" s="42" t="s">
        <v>12</v>
      </c>
      <c r="E84" s="50" t="s">
        <v>145</v>
      </c>
      <c r="F84" s="42" t="s">
        <v>14</v>
      </c>
      <c r="G84" s="52">
        <v>2</v>
      </c>
      <c r="H84" s="81"/>
      <c r="I84" s="66">
        <f t="shared" si="6"/>
        <v>0</v>
      </c>
    </row>
    <row r="85" spans="2:9" ht="55.2" x14ac:dyDescent="0.3">
      <c r="B85" s="41" t="s">
        <v>146</v>
      </c>
      <c r="C85" s="42" t="s">
        <v>147</v>
      </c>
      <c r="D85" s="42" t="s">
        <v>12</v>
      </c>
      <c r="E85" s="50" t="s">
        <v>148</v>
      </c>
      <c r="F85" s="42" t="s">
        <v>149</v>
      </c>
      <c r="G85" s="52">
        <v>2</v>
      </c>
      <c r="H85" s="81"/>
      <c r="I85" s="66">
        <f t="shared" si="6"/>
        <v>0</v>
      </c>
    </row>
    <row r="86" spans="2:9" ht="41.4" x14ac:dyDescent="0.3">
      <c r="B86" s="41" t="s">
        <v>150</v>
      </c>
      <c r="C86" s="42" t="s">
        <v>151</v>
      </c>
      <c r="D86" s="42" t="s">
        <v>12</v>
      </c>
      <c r="E86" s="50" t="s">
        <v>152</v>
      </c>
      <c r="F86" s="42" t="s">
        <v>14</v>
      </c>
      <c r="G86" s="52">
        <v>2</v>
      </c>
      <c r="H86" s="81"/>
      <c r="I86" s="66">
        <f t="shared" si="6"/>
        <v>0</v>
      </c>
    </row>
    <row r="87" spans="2:9" ht="41.4" x14ac:dyDescent="0.3">
      <c r="B87" s="41" t="s">
        <v>153</v>
      </c>
      <c r="C87" s="42" t="s">
        <v>154</v>
      </c>
      <c r="D87" s="42" t="s">
        <v>12</v>
      </c>
      <c r="E87" s="50" t="s">
        <v>155</v>
      </c>
      <c r="F87" s="42" t="s">
        <v>14</v>
      </c>
      <c r="G87" s="52">
        <v>1</v>
      </c>
      <c r="H87" s="81"/>
      <c r="I87" s="66">
        <f t="shared" si="6"/>
        <v>0</v>
      </c>
    </row>
    <row r="88" spans="2:9" ht="69" x14ac:dyDescent="0.3">
      <c r="B88" s="41" t="s">
        <v>156</v>
      </c>
      <c r="C88" s="42" t="s">
        <v>157</v>
      </c>
      <c r="D88" s="42" t="s">
        <v>89</v>
      </c>
      <c r="E88" s="50" t="s">
        <v>158</v>
      </c>
      <c r="F88" s="42" t="s">
        <v>91</v>
      </c>
      <c r="G88" s="52">
        <v>1</v>
      </c>
      <c r="H88" s="81"/>
      <c r="I88" s="66">
        <f t="shared" si="6"/>
        <v>0</v>
      </c>
    </row>
    <row r="89" spans="2:9" ht="41.4" x14ac:dyDescent="0.3">
      <c r="B89" s="41" t="s">
        <v>159</v>
      </c>
      <c r="C89" s="42" t="s">
        <v>160</v>
      </c>
      <c r="D89" s="42" t="s">
        <v>12</v>
      </c>
      <c r="E89" s="50" t="s">
        <v>161</v>
      </c>
      <c r="F89" s="42" t="s">
        <v>14</v>
      </c>
      <c r="G89" s="52">
        <v>1</v>
      </c>
      <c r="H89" s="81"/>
      <c r="I89" s="66">
        <f t="shared" si="6"/>
        <v>0</v>
      </c>
    </row>
    <row r="90" spans="2:9" ht="27.6" x14ac:dyDescent="0.3">
      <c r="B90" s="41" t="s">
        <v>162</v>
      </c>
      <c r="C90" s="42" t="s">
        <v>163</v>
      </c>
      <c r="D90" s="42" t="s">
        <v>12</v>
      </c>
      <c r="E90" s="50" t="s">
        <v>164</v>
      </c>
      <c r="F90" s="42" t="s">
        <v>28</v>
      </c>
      <c r="G90" s="52">
        <v>1.1499999999999999</v>
      </c>
      <c r="H90" s="81"/>
      <c r="I90" s="66">
        <f t="shared" si="6"/>
        <v>0</v>
      </c>
    </row>
    <row r="91" spans="2:9" ht="27.6" x14ac:dyDescent="0.3">
      <c r="B91" s="41" t="s">
        <v>165</v>
      </c>
      <c r="C91" s="42" t="s">
        <v>166</v>
      </c>
      <c r="D91" s="42" t="s">
        <v>12</v>
      </c>
      <c r="E91" s="50" t="s">
        <v>167</v>
      </c>
      <c r="F91" s="42" t="s">
        <v>28</v>
      </c>
      <c r="G91" s="52">
        <v>35.5</v>
      </c>
      <c r="H91" s="81"/>
      <c r="I91" s="66">
        <f t="shared" si="6"/>
        <v>0</v>
      </c>
    </row>
    <row r="92" spans="2:9" ht="27.6" x14ac:dyDescent="0.3">
      <c r="B92" s="41" t="s">
        <v>168</v>
      </c>
      <c r="C92" s="42" t="s">
        <v>169</v>
      </c>
      <c r="D92" s="42" t="s">
        <v>12</v>
      </c>
      <c r="E92" s="50" t="s">
        <v>170</v>
      </c>
      <c r="F92" s="42" t="s">
        <v>28</v>
      </c>
      <c r="G92" s="52">
        <v>1.3</v>
      </c>
      <c r="H92" s="81"/>
      <c r="I92" s="66">
        <f t="shared" si="6"/>
        <v>0</v>
      </c>
    </row>
    <row r="93" spans="2:9" ht="27.6" x14ac:dyDescent="0.3">
      <c r="B93" s="41" t="s">
        <v>171</v>
      </c>
      <c r="C93" s="42" t="s">
        <v>172</v>
      </c>
      <c r="D93" s="42" t="s">
        <v>12</v>
      </c>
      <c r="E93" s="50" t="s">
        <v>173</v>
      </c>
      <c r="F93" s="42" t="s">
        <v>28</v>
      </c>
      <c r="G93" s="52">
        <v>5.7</v>
      </c>
      <c r="H93" s="81"/>
      <c r="I93" s="66">
        <f t="shared" si="6"/>
        <v>0</v>
      </c>
    </row>
    <row r="94" spans="2:9" ht="27.6" x14ac:dyDescent="0.3">
      <c r="B94" s="41" t="s">
        <v>174</v>
      </c>
      <c r="C94" s="42" t="s">
        <v>175</v>
      </c>
      <c r="D94" s="42" t="s">
        <v>12</v>
      </c>
      <c r="E94" s="50" t="s">
        <v>176</v>
      </c>
      <c r="F94" s="42" t="s">
        <v>28</v>
      </c>
      <c r="G94" s="52">
        <v>3.9</v>
      </c>
      <c r="H94" s="81"/>
      <c r="I94" s="66">
        <f t="shared" si="6"/>
        <v>0</v>
      </c>
    </row>
    <row r="95" spans="2:9" ht="27.6" x14ac:dyDescent="0.3">
      <c r="B95" s="41" t="s">
        <v>177</v>
      </c>
      <c r="C95" s="42" t="s">
        <v>178</v>
      </c>
      <c r="D95" s="42" t="s">
        <v>12</v>
      </c>
      <c r="E95" s="50" t="s">
        <v>179</v>
      </c>
      <c r="F95" s="42" t="s">
        <v>28</v>
      </c>
      <c r="G95" s="52">
        <v>14.4</v>
      </c>
      <c r="H95" s="81"/>
      <c r="I95" s="66">
        <f t="shared" si="6"/>
        <v>0</v>
      </c>
    </row>
    <row r="96" spans="2:9" x14ac:dyDescent="0.3">
      <c r="B96" s="41" t="s">
        <v>180</v>
      </c>
      <c r="C96" s="42" t="s">
        <v>181</v>
      </c>
      <c r="D96" s="42" t="s">
        <v>12</v>
      </c>
      <c r="E96" s="50" t="s">
        <v>182</v>
      </c>
      <c r="F96" s="42" t="s">
        <v>14</v>
      </c>
      <c r="G96" s="52">
        <v>3</v>
      </c>
      <c r="H96" s="81"/>
      <c r="I96" s="66">
        <f t="shared" si="6"/>
        <v>0</v>
      </c>
    </row>
    <row r="97" spans="2:9" ht="41.4" x14ac:dyDescent="0.3">
      <c r="B97" s="41" t="s">
        <v>183</v>
      </c>
      <c r="C97" s="42" t="s">
        <v>184</v>
      </c>
      <c r="D97" s="42" t="s">
        <v>12</v>
      </c>
      <c r="E97" s="50" t="s">
        <v>185</v>
      </c>
      <c r="F97" s="42" t="s">
        <v>14</v>
      </c>
      <c r="G97" s="52">
        <v>2</v>
      </c>
      <c r="H97" s="81"/>
      <c r="I97" s="66">
        <f t="shared" si="6"/>
        <v>0</v>
      </c>
    </row>
    <row r="98" spans="2:9" ht="27.6" x14ac:dyDescent="0.3">
      <c r="B98" s="41" t="s">
        <v>186</v>
      </c>
      <c r="C98" s="42" t="s">
        <v>187</v>
      </c>
      <c r="D98" s="42" t="s">
        <v>12</v>
      </c>
      <c r="E98" s="50" t="s">
        <v>188</v>
      </c>
      <c r="F98" s="42" t="s">
        <v>14</v>
      </c>
      <c r="G98" s="52">
        <v>2</v>
      </c>
      <c r="H98" s="81"/>
      <c r="I98" s="66">
        <f t="shared" si="6"/>
        <v>0</v>
      </c>
    </row>
    <row r="99" spans="2:9" ht="27.6" x14ac:dyDescent="0.3">
      <c r="B99" s="41" t="s">
        <v>189</v>
      </c>
      <c r="C99" s="42" t="s">
        <v>190</v>
      </c>
      <c r="D99" s="42" t="s">
        <v>12</v>
      </c>
      <c r="E99" s="50" t="s">
        <v>191</v>
      </c>
      <c r="F99" s="42" t="s">
        <v>14</v>
      </c>
      <c r="G99" s="52">
        <v>2</v>
      </c>
      <c r="H99" s="81"/>
      <c r="I99" s="66">
        <f t="shared" si="6"/>
        <v>0</v>
      </c>
    </row>
    <row r="100" spans="2:9" x14ac:dyDescent="0.3">
      <c r="B100" s="41" t="s">
        <v>192</v>
      </c>
      <c r="C100" s="42" t="s">
        <v>193</v>
      </c>
      <c r="D100" s="42" t="s">
        <v>12</v>
      </c>
      <c r="E100" s="50" t="s">
        <v>194</v>
      </c>
      <c r="F100" s="42" t="s">
        <v>14</v>
      </c>
      <c r="G100" s="52">
        <v>1</v>
      </c>
      <c r="H100" s="81"/>
      <c r="I100" s="66">
        <f t="shared" si="6"/>
        <v>0</v>
      </c>
    </row>
    <row r="101" spans="2:9" ht="15" thickBot="1" x14ac:dyDescent="0.35">
      <c r="B101" s="47"/>
      <c r="C101" s="48"/>
      <c r="D101" s="48"/>
      <c r="E101" s="48"/>
      <c r="F101" s="48"/>
      <c r="G101" s="49"/>
      <c r="H101" s="71" t="s">
        <v>8</v>
      </c>
      <c r="I101" s="68">
        <f>SUM(I83:I100)</f>
        <v>0</v>
      </c>
    </row>
    <row r="102" spans="2:9" ht="15" thickBot="1" x14ac:dyDescent="0.35">
      <c r="B102" s="29"/>
      <c r="H102" s="69"/>
      <c r="I102" s="69"/>
    </row>
    <row r="103" spans="2:9" x14ac:dyDescent="0.3">
      <c r="B103" s="38">
        <v>9</v>
      </c>
      <c r="C103" s="39"/>
      <c r="D103" s="39"/>
      <c r="E103" s="39" t="s">
        <v>195</v>
      </c>
      <c r="F103" s="39"/>
      <c r="G103" s="40"/>
      <c r="H103" s="64"/>
      <c r="I103" s="65"/>
    </row>
    <row r="104" spans="2:9" ht="41.4" x14ac:dyDescent="0.3">
      <c r="B104" s="41" t="s">
        <v>196</v>
      </c>
      <c r="C104" s="42" t="s">
        <v>197</v>
      </c>
      <c r="D104" s="42" t="s">
        <v>12</v>
      </c>
      <c r="E104" s="50" t="s">
        <v>198</v>
      </c>
      <c r="F104" s="42" t="s">
        <v>14</v>
      </c>
      <c r="G104" s="44">
        <v>8</v>
      </c>
      <c r="H104" s="81"/>
      <c r="I104" s="66">
        <f t="shared" ref="I104:I125" si="7">ROUND(H104*G104,2)</f>
        <v>0</v>
      </c>
    </row>
    <row r="105" spans="2:9" ht="41.4" x14ac:dyDescent="0.3">
      <c r="B105" s="41" t="s">
        <v>199</v>
      </c>
      <c r="C105" s="51" t="s">
        <v>200</v>
      </c>
      <c r="D105" s="42" t="s">
        <v>12</v>
      </c>
      <c r="E105" s="50" t="s">
        <v>201</v>
      </c>
      <c r="F105" s="42" t="s">
        <v>14</v>
      </c>
      <c r="G105" s="52">
        <v>3</v>
      </c>
      <c r="H105" s="81"/>
      <c r="I105" s="66">
        <f t="shared" si="7"/>
        <v>0</v>
      </c>
    </row>
    <row r="106" spans="2:9" ht="41.4" x14ac:dyDescent="0.3">
      <c r="B106" s="41" t="s">
        <v>202</v>
      </c>
      <c r="C106" s="51" t="s">
        <v>203</v>
      </c>
      <c r="D106" s="42" t="s">
        <v>12</v>
      </c>
      <c r="E106" s="50" t="s">
        <v>204</v>
      </c>
      <c r="F106" s="42" t="s">
        <v>14</v>
      </c>
      <c r="G106" s="52">
        <v>6</v>
      </c>
      <c r="H106" s="81"/>
      <c r="I106" s="66">
        <f t="shared" si="7"/>
        <v>0</v>
      </c>
    </row>
    <row r="107" spans="2:9" ht="41.4" x14ac:dyDescent="0.3">
      <c r="B107" s="41" t="s">
        <v>205</v>
      </c>
      <c r="C107" s="51" t="s">
        <v>206</v>
      </c>
      <c r="D107" s="42" t="s">
        <v>12</v>
      </c>
      <c r="E107" s="50" t="s">
        <v>207</v>
      </c>
      <c r="F107" s="42" t="s">
        <v>14</v>
      </c>
      <c r="G107" s="52">
        <v>2</v>
      </c>
      <c r="H107" s="81"/>
      <c r="I107" s="66">
        <f t="shared" si="7"/>
        <v>0</v>
      </c>
    </row>
    <row r="108" spans="2:9" ht="41.4" x14ac:dyDescent="0.3">
      <c r="B108" s="41" t="s">
        <v>208</v>
      </c>
      <c r="C108" s="51" t="s">
        <v>209</v>
      </c>
      <c r="D108" s="42" t="s">
        <v>89</v>
      </c>
      <c r="E108" s="50" t="s">
        <v>210</v>
      </c>
      <c r="F108" s="42" t="s">
        <v>91</v>
      </c>
      <c r="G108" s="52">
        <v>1</v>
      </c>
      <c r="H108" s="81"/>
      <c r="I108" s="66">
        <f t="shared" si="7"/>
        <v>0</v>
      </c>
    </row>
    <row r="109" spans="2:9" ht="41.4" x14ac:dyDescent="0.3">
      <c r="B109" s="41" t="s">
        <v>211</v>
      </c>
      <c r="C109" s="51" t="s">
        <v>212</v>
      </c>
      <c r="D109" s="42" t="s">
        <v>12</v>
      </c>
      <c r="E109" s="50" t="s">
        <v>213</v>
      </c>
      <c r="F109" s="42" t="s">
        <v>14</v>
      </c>
      <c r="G109" s="52">
        <v>1</v>
      </c>
      <c r="H109" s="81"/>
      <c r="I109" s="66">
        <f t="shared" si="7"/>
        <v>0</v>
      </c>
    </row>
    <row r="110" spans="2:9" ht="41.4" x14ac:dyDescent="0.3">
      <c r="B110" s="41" t="s">
        <v>214</v>
      </c>
      <c r="C110" s="51" t="s">
        <v>215</v>
      </c>
      <c r="D110" s="42" t="s">
        <v>12</v>
      </c>
      <c r="E110" s="50" t="s">
        <v>216</v>
      </c>
      <c r="F110" s="42" t="s">
        <v>14</v>
      </c>
      <c r="G110" s="52">
        <v>2</v>
      </c>
      <c r="H110" s="81"/>
      <c r="I110" s="66">
        <f t="shared" si="7"/>
        <v>0</v>
      </c>
    </row>
    <row r="111" spans="2:9" ht="41.4" x14ac:dyDescent="0.3">
      <c r="B111" s="41" t="s">
        <v>217</v>
      </c>
      <c r="C111" s="51" t="s">
        <v>218</v>
      </c>
      <c r="D111" s="42" t="s">
        <v>12</v>
      </c>
      <c r="E111" s="50" t="s">
        <v>219</v>
      </c>
      <c r="F111" s="42" t="s">
        <v>14</v>
      </c>
      <c r="G111" s="52">
        <v>1</v>
      </c>
      <c r="H111" s="81"/>
      <c r="I111" s="66">
        <f t="shared" si="7"/>
        <v>0</v>
      </c>
    </row>
    <row r="112" spans="2:9" ht="41.4" x14ac:dyDescent="0.3">
      <c r="B112" s="41" t="s">
        <v>220</v>
      </c>
      <c r="C112" s="51" t="s">
        <v>221</v>
      </c>
      <c r="D112" s="42" t="s">
        <v>89</v>
      </c>
      <c r="E112" s="50" t="s">
        <v>222</v>
      </c>
      <c r="F112" s="42" t="s">
        <v>91</v>
      </c>
      <c r="G112" s="52">
        <v>2</v>
      </c>
      <c r="H112" s="81"/>
      <c r="I112" s="66">
        <f t="shared" si="7"/>
        <v>0</v>
      </c>
    </row>
    <row r="113" spans="2:9" ht="41.4" x14ac:dyDescent="0.3">
      <c r="B113" s="41" t="s">
        <v>223</v>
      </c>
      <c r="C113" s="51" t="s">
        <v>224</v>
      </c>
      <c r="D113" s="42" t="s">
        <v>12</v>
      </c>
      <c r="E113" s="50" t="s">
        <v>225</v>
      </c>
      <c r="F113" s="42" t="s">
        <v>14</v>
      </c>
      <c r="G113" s="52">
        <v>2</v>
      </c>
      <c r="H113" s="81"/>
      <c r="I113" s="66">
        <f t="shared" si="7"/>
        <v>0</v>
      </c>
    </row>
    <row r="114" spans="2:9" ht="82.8" x14ac:dyDescent="0.3">
      <c r="B114" s="41" t="s">
        <v>226</v>
      </c>
      <c r="C114" s="51" t="s">
        <v>227</v>
      </c>
      <c r="D114" s="42" t="s">
        <v>12</v>
      </c>
      <c r="E114" s="50" t="s">
        <v>228</v>
      </c>
      <c r="F114" s="42" t="s">
        <v>14</v>
      </c>
      <c r="G114" s="52">
        <v>1</v>
      </c>
      <c r="H114" s="81"/>
      <c r="I114" s="66">
        <f t="shared" si="7"/>
        <v>0</v>
      </c>
    </row>
    <row r="115" spans="2:9" ht="82.8" x14ac:dyDescent="0.3">
      <c r="B115" s="41" t="s">
        <v>229</v>
      </c>
      <c r="C115" s="51" t="s">
        <v>230</v>
      </c>
      <c r="D115" s="42" t="s">
        <v>89</v>
      </c>
      <c r="E115" s="50" t="s">
        <v>231</v>
      </c>
      <c r="F115" s="42" t="s">
        <v>91</v>
      </c>
      <c r="G115" s="52">
        <v>2</v>
      </c>
      <c r="H115" s="81"/>
      <c r="I115" s="66">
        <f t="shared" si="7"/>
        <v>0</v>
      </c>
    </row>
    <row r="116" spans="2:9" ht="82.8" x14ac:dyDescent="0.3">
      <c r="B116" s="41" t="s">
        <v>232</v>
      </c>
      <c r="C116" s="51" t="s">
        <v>233</v>
      </c>
      <c r="D116" s="42" t="s">
        <v>89</v>
      </c>
      <c r="E116" s="50" t="s">
        <v>234</v>
      </c>
      <c r="F116" s="42" t="s">
        <v>24</v>
      </c>
      <c r="G116" s="52">
        <v>1</v>
      </c>
      <c r="H116" s="81"/>
      <c r="I116" s="66">
        <f t="shared" si="7"/>
        <v>0</v>
      </c>
    </row>
    <row r="117" spans="2:9" ht="82.8" x14ac:dyDescent="0.3">
      <c r="B117" s="41" t="s">
        <v>235</v>
      </c>
      <c r="C117" s="51" t="s">
        <v>236</v>
      </c>
      <c r="D117" s="42" t="s">
        <v>89</v>
      </c>
      <c r="E117" s="50" t="s">
        <v>237</v>
      </c>
      <c r="F117" s="42" t="s">
        <v>91</v>
      </c>
      <c r="G117" s="52">
        <v>2</v>
      </c>
      <c r="H117" s="81"/>
      <c r="I117" s="66">
        <f t="shared" si="7"/>
        <v>0</v>
      </c>
    </row>
    <row r="118" spans="2:9" ht="82.8" x14ac:dyDescent="0.3">
      <c r="B118" s="41" t="s">
        <v>238</v>
      </c>
      <c r="C118" s="51" t="s">
        <v>239</v>
      </c>
      <c r="D118" s="42" t="s">
        <v>89</v>
      </c>
      <c r="E118" s="50" t="s">
        <v>240</v>
      </c>
      <c r="F118" s="42" t="s">
        <v>91</v>
      </c>
      <c r="G118" s="52">
        <v>15</v>
      </c>
      <c r="H118" s="81"/>
      <c r="I118" s="66">
        <f t="shared" si="7"/>
        <v>0</v>
      </c>
    </row>
    <row r="119" spans="2:9" ht="82.8" x14ac:dyDescent="0.3">
      <c r="B119" s="41" t="s">
        <v>241</v>
      </c>
      <c r="C119" s="51" t="s">
        <v>242</v>
      </c>
      <c r="D119" s="42" t="s">
        <v>89</v>
      </c>
      <c r="E119" s="50" t="s">
        <v>243</v>
      </c>
      <c r="F119" s="42" t="s">
        <v>91</v>
      </c>
      <c r="G119" s="52">
        <v>5</v>
      </c>
      <c r="H119" s="81"/>
      <c r="I119" s="66">
        <f t="shared" si="7"/>
        <v>0</v>
      </c>
    </row>
    <row r="120" spans="2:9" ht="96.6" x14ac:dyDescent="0.3">
      <c r="B120" s="41" t="s">
        <v>244</v>
      </c>
      <c r="C120" s="51" t="s">
        <v>245</v>
      </c>
      <c r="D120" s="42" t="s">
        <v>89</v>
      </c>
      <c r="E120" s="50" t="s">
        <v>246</v>
      </c>
      <c r="F120" s="42" t="s">
        <v>91</v>
      </c>
      <c r="G120" s="52">
        <v>2</v>
      </c>
      <c r="H120" s="81"/>
      <c r="I120" s="66">
        <f t="shared" si="7"/>
        <v>0</v>
      </c>
    </row>
    <row r="121" spans="2:9" x14ac:dyDescent="0.3">
      <c r="B121" s="41" t="s">
        <v>247</v>
      </c>
      <c r="C121" s="51" t="s">
        <v>248</v>
      </c>
      <c r="D121" s="42" t="s">
        <v>12</v>
      </c>
      <c r="E121" s="50" t="s">
        <v>249</v>
      </c>
      <c r="F121" s="42" t="s">
        <v>14</v>
      </c>
      <c r="G121" s="52">
        <v>4</v>
      </c>
      <c r="H121" s="81"/>
      <c r="I121" s="66">
        <f t="shared" si="7"/>
        <v>0</v>
      </c>
    </row>
    <row r="122" spans="2:9" x14ac:dyDescent="0.3">
      <c r="B122" s="41" t="s">
        <v>250</v>
      </c>
      <c r="C122" s="51" t="s">
        <v>251</v>
      </c>
      <c r="D122" s="42" t="s">
        <v>12</v>
      </c>
      <c r="E122" s="50" t="s">
        <v>252</v>
      </c>
      <c r="F122" s="42" t="s">
        <v>14</v>
      </c>
      <c r="G122" s="52">
        <v>1</v>
      </c>
      <c r="H122" s="81"/>
      <c r="I122" s="66">
        <f t="shared" si="7"/>
        <v>0</v>
      </c>
    </row>
    <row r="123" spans="2:9" ht="27.6" x14ac:dyDescent="0.3">
      <c r="B123" s="41" t="s">
        <v>253</v>
      </c>
      <c r="C123" s="51" t="s">
        <v>254</v>
      </c>
      <c r="D123" s="42" t="s">
        <v>12</v>
      </c>
      <c r="E123" s="50" t="s">
        <v>255</v>
      </c>
      <c r="F123" s="42" t="s">
        <v>14</v>
      </c>
      <c r="G123" s="52">
        <v>1</v>
      </c>
      <c r="H123" s="81"/>
      <c r="I123" s="66">
        <f t="shared" si="7"/>
        <v>0</v>
      </c>
    </row>
    <row r="124" spans="2:9" ht="82.8" x14ac:dyDescent="0.3">
      <c r="B124" s="41" t="s">
        <v>256</v>
      </c>
      <c r="C124" s="51" t="s">
        <v>257</v>
      </c>
      <c r="D124" s="42" t="s">
        <v>89</v>
      </c>
      <c r="E124" s="50" t="s">
        <v>258</v>
      </c>
      <c r="F124" s="42" t="s">
        <v>99</v>
      </c>
      <c r="G124" s="52">
        <v>6</v>
      </c>
      <c r="H124" s="81"/>
      <c r="I124" s="66">
        <f t="shared" si="7"/>
        <v>0</v>
      </c>
    </row>
    <row r="125" spans="2:9" ht="69" x14ac:dyDescent="0.3">
      <c r="B125" s="41" t="s">
        <v>259</v>
      </c>
      <c r="C125" s="51" t="s">
        <v>260</v>
      </c>
      <c r="D125" s="42" t="s">
        <v>89</v>
      </c>
      <c r="E125" s="50" t="s">
        <v>261</v>
      </c>
      <c r="F125" s="42" t="s">
        <v>99</v>
      </c>
      <c r="G125" s="52">
        <v>12</v>
      </c>
      <c r="H125" s="81"/>
      <c r="I125" s="66">
        <f t="shared" si="7"/>
        <v>0</v>
      </c>
    </row>
    <row r="126" spans="2:9" ht="15" thickBot="1" x14ac:dyDescent="0.35">
      <c r="B126" s="47"/>
      <c r="C126" s="48"/>
      <c r="D126" s="48"/>
      <c r="E126" s="48"/>
      <c r="F126" s="48"/>
      <c r="G126" s="49"/>
      <c r="H126" s="71" t="s">
        <v>8</v>
      </c>
      <c r="I126" s="68">
        <f>SUM(I104:I125)</f>
        <v>0</v>
      </c>
    </row>
    <row r="127" spans="2:9" ht="15" thickBot="1" x14ac:dyDescent="0.35">
      <c r="B127" s="29"/>
      <c r="H127" s="69"/>
      <c r="I127" s="69"/>
    </row>
    <row r="128" spans="2:9" x14ac:dyDescent="0.3">
      <c r="B128" s="38">
        <v>10</v>
      </c>
      <c r="C128" s="39"/>
      <c r="D128" s="39"/>
      <c r="E128" s="39" t="s">
        <v>262</v>
      </c>
      <c r="F128" s="39"/>
      <c r="G128" s="40"/>
      <c r="H128" s="64"/>
      <c r="I128" s="65"/>
    </row>
    <row r="129" spans="2:9" ht="41.4" x14ac:dyDescent="0.3">
      <c r="B129" s="41" t="s">
        <v>263</v>
      </c>
      <c r="C129" s="42" t="s">
        <v>264</v>
      </c>
      <c r="D129" s="42" t="s">
        <v>12</v>
      </c>
      <c r="E129" s="50" t="s">
        <v>265</v>
      </c>
      <c r="F129" s="42" t="s">
        <v>72</v>
      </c>
      <c r="G129" s="44">
        <v>120.67</v>
      </c>
      <c r="H129" s="81"/>
      <c r="I129" s="66">
        <f t="shared" ref="I129:I132" si="8">ROUND(H129*G129,2)</f>
        <v>0</v>
      </c>
    </row>
    <row r="130" spans="2:9" ht="27.6" x14ac:dyDescent="0.3">
      <c r="B130" s="41" t="s">
        <v>266</v>
      </c>
      <c r="C130" s="42" t="s">
        <v>267</v>
      </c>
      <c r="D130" s="42" t="s">
        <v>12</v>
      </c>
      <c r="E130" s="50" t="s">
        <v>268</v>
      </c>
      <c r="F130" s="42" t="s">
        <v>72</v>
      </c>
      <c r="G130" s="52">
        <v>193.23</v>
      </c>
      <c r="H130" s="81"/>
      <c r="I130" s="66">
        <f t="shared" si="8"/>
        <v>0</v>
      </c>
    </row>
    <row r="131" spans="2:9" x14ac:dyDescent="0.3">
      <c r="B131" s="41" t="s">
        <v>269</v>
      </c>
      <c r="C131" s="42" t="s">
        <v>270</v>
      </c>
      <c r="D131" s="42" t="s">
        <v>12</v>
      </c>
      <c r="E131" s="50" t="s">
        <v>271</v>
      </c>
      <c r="F131" s="42" t="s">
        <v>65</v>
      </c>
      <c r="G131" s="52">
        <v>3.0340000000000003</v>
      </c>
      <c r="H131" s="81"/>
      <c r="I131" s="66">
        <f t="shared" si="8"/>
        <v>0</v>
      </c>
    </row>
    <row r="132" spans="2:9" x14ac:dyDescent="0.3">
      <c r="B132" s="41" t="s">
        <v>272</v>
      </c>
      <c r="C132" s="42" t="s">
        <v>273</v>
      </c>
      <c r="D132" s="42" t="s">
        <v>12</v>
      </c>
      <c r="E132" s="50" t="s">
        <v>274</v>
      </c>
      <c r="F132" s="42" t="s">
        <v>72</v>
      </c>
      <c r="G132" s="52">
        <v>443</v>
      </c>
      <c r="H132" s="81"/>
      <c r="I132" s="66">
        <f t="shared" si="8"/>
        <v>0</v>
      </c>
    </row>
    <row r="133" spans="2:9" ht="15" thickBot="1" x14ac:dyDescent="0.35">
      <c r="B133" s="47"/>
      <c r="C133" s="48"/>
      <c r="D133" s="48"/>
      <c r="E133" s="48"/>
      <c r="F133" s="48"/>
      <c r="G133" s="49"/>
      <c r="H133" s="53" t="s">
        <v>8</v>
      </c>
      <c r="I133" s="68">
        <f>SUM(I129:I132)</f>
        <v>0</v>
      </c>
    </row>
    <row r="134" spans="2:9" ht="15" thickBot="1" x14ac:dyDescent="0.35">
      <c r="B134" s="29"/>
    </row>
    <row r="135" spans="2:9" ht="19.2" customHeight="1" thickBot="1" x14ac:dyDescent="0.35">
      <c r="B135" s="54"/>
      <c r="C135" s="55"/>
      <c r="D135" s="55"/>
      <c r="E135" s="55"/>
      <c r="F135" s="55"/>
      <c r="G135" s="56"/>
      <c r="H135" s="57" t="s">
        <v>9</v>
      </c>
      <c r="I135" s="80">
        <f>I133+I126+I101+I80+I74+I66+I55+I45+I28+I24</f>
        <v>0</v>
      </c>
    </row>
    <row r="136" spans="2:9" ht="15" thickBot="1" x14ac:dyDescent="0.35">
      <c r="B136" s="29"/>
    </row>
    <row r="137" spans="2:9" ht="105" customHeight="1" thickBot="1" x14ac:dyDescent="0.35">
      <c r="B137" s="58"/>
      <c r="C137" s="59"/>
      <c r="D137" s="60"/>
      <c r="E137" s="60"/>
      <c r="F137" s="61"/>
      <c r="G137" s="62"/>
      <c r="H137" s="60"/>
      <c r="I137" s="63"/>
    </row>
    <row r="138" spans="2:9" x14ac:dyDescent="0.3">
      <c r="B138" s="29"/>
    </row>
    <row r="139" spans="2:9" x14ac:dyDescent="0.3">
      <c r="B139" s="29"/>
    </row>
    <row r="140" spans="2:9" x14ac:dyDescent="0.3">
      <c r="B140" s="29"/>
    </row>
    <row r="141" spans="2:9" x14ac:dyDescent="0.3">
      <c r="B141" s="29"/>
    </row>
    <row r="142" spans="2:9" x14ac:dyDescent="0.3">
      <c r="B142" s="29"/>
    </row>
    <row r="143" spans="2:9" x14ac:dyDescent="0.3">
      <c r="B143" s="29"/>
    </row>
    <row r="144" spans="2:9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  <row r="263" spans="2:2" x14ac:dyDescent="0.3">
      <c r="B263" s="29"/>
    </row>
    <row r="264" spans="2:2" x14ac:dyDescent="0.3">
      <c r="B264" s="29"/>
    </row>
    <row r="265" spans="2:2" x14ac:dyDescent="0.3">
      <c r="B265" s="29"/>
    </row>
    <row r="266" spans="2:2" x14ac:dyDescent="0.3">
      <c r="B266" s="29"/>
    </row>
    <row r="267" spans="2:2" x14ac:dyDescent="0.3">
      <c r="B267" s="29"/>
    </row>
    <row r="268" spans="2:2" x14ac:dyDescent="0.3">
      <c r="B268" s="29"/>
    </row>
    <row r="269" spans="2:2" x14ac:dyDescent="0.3">
      <c r="B269" s="29"/>
    </row>
    <row r="270" spans="2:2" x14ac:dyDescent="0.3">
      <c r="B270" s="29"/>
    </row>
    <row r="271" spans="2:2" x14ac:dyDescent="0.3">
      <c r="B271" s="29"/>
    </row>
    <row r="272" spans="2:2" x14ac:dyDescent="0.3">
      <c r="B272" s="29"/>
    </row>
    <row r="273" spans="2:2" x14ac:dyDescent="0.3">
      <c r="B273" s="29"/>
    </row>
    <row r="274" spans="2:2" x14ac:dyDescent="0.3">
      <c r="B274" s="29"/>
    </row>
    <row r="275" spans="2:2" x14ac:dyDescent="0.3">
      <c r="B275" s="29"/>
    </row>
    <row r="276" spans="2:2" x14ac:dyDescent="0.3">
      <c r="B276" s="29"/>
    </row>
    <row r="277" spans="2:2" x14ac:dyDescent="0.3">
      <c r="B277" s="29"/>
    </row>
    <row r="278" spans="2:2" x14ac:dyDescent="0.3">
      <c r="B278" s="29"/>
    </row>
    <row r="279" spans="2:2" x14ac:dyDescent="0.3">
      <c r="B279" s="29"/>
    </row>
    <row r="280" spans="2:2" x14ac:dyDescent="0.3">
      <c r="B280" s="29"/>
    </row>
    <row r="281" spans="2:2" x14ac:dyDescent="0.3">
      <c r="B281" s="29"/>
    </row>
    <row r="282" spans="2:2" x14ac:dyDescent="0.3">
      <c r="B282" s="29"/>
    </row>
    <row r="283" spans="2:2" x14ac:dyDescent="0.3">
      <c r="B283" s="29"/>
    </row>
    <row r="284" spans="2:2" x14ac:dyDescent="0.3">
      <c r="B284" s="29"/>
    </row>
    <row r="285" spans="2:2" x14ac:dyDescent="0.3">
      <c r="B285" s="29"/>
    </row>
    <row r="286" spans="2:2" x14ac:dyDescent="0.3">
      <c r="B286" s="29"/>
    </row>
    <row r="287" spans="2:2" x14ac:dyDescent="0.3">
      <c r="B287" s="29"/>
    </row>
    <row r="288" spans="2:2" x14ac:dyDescent="0.3">
      <c r="B288" s="29"/>
    </row>
    <row r="289" spans="2:2" x14ac:dyDescent="0.3">
      <c r="B289" s="29"/>
    </row>
    <row r="290" spans="2:2" x14ac:dyDescent="0.3">
      <c r="B290" s="29"/>
    </row>
    <row r="291" spans="2:2" x14ac:dyDescent="0.3">
      <c r="B291" s="29"/>
    </row>
    <row r="292" spans="2:2" x14ac:dyDescent="0.3">
      <c r="B292" s="29"/>
    </row>
    <row r="293" spans="2:2" x14ac:dyDescent="0.3">
      <c r="B293" s="29"/>
    </row>
    <row r="294" spans="2:2" x14ac:dyDescent="0.3">
      <c r="B294" s="29"/>
    </row>
    <row r="295" spans="2:2" x14ac:dyDescent="0.3">
      <c r="B295" s="29"/>
    </row>
    <row r="296" spans="2:2" x14ac:dyDescent="0.3">
      <c r="B296" s="29"/>
    </row>
    <row r="297" spans="2:2" x14ac:dyDescent="0.3">
      <c r="B297" s="29"/>
    </row>
    <row r="298" spans="2:2" x14ac:dyDescent="0.3">
      <c r="B298" s="29"/>
    </row>
    <row r="299" spans="2:2" x14ac:dyDescent="0.3">
      <c r="B299" s="29"/>
    </row>
    <row r="300" spans="2:2" x14ac:dyDescent="0.3">
      <c r="B300" s="29"/>
    </row>
    <row r="301" spans="2:2" x14ac:dyDescent="0.3">
      <c r="B301" s="29"/>
    </row>
    <row r="302" spans="2:2" x14ac:dyDescent="0.3">
      <c r="B302" s="29"/>
    </row>
    <row r="303" spans="2:2" x14ac:dyDescent="0.3">
      <c r="B303" s="29"/>
    </row>
    <row r="304" spans="2:2" x14ac:dyDescent="0.3">
      <c r="B304" s="29"/>
    </row>
    <row r="305" spans="2:2" x14ac:dyDescent="0.3">
      <c r="B305" s="29"/>
    </row>
    <row r="306" spans="2:2" x14ac:dyDescent="0.3">
      <c r="B306" s="29"/>
    </row>
    <row r="307" spans="2:2" x14ac:dyDescent="0.3">
      <c r="B307" s="29"/>
    </row>
    <row r="308" spans="2:2" x14ac:dyDescent="0.3">
      <c r="B308" s="29"/>
    </row>
    <row r="309" spans="2:2" x14ac:dyDescent="0.3">
      <c r="B309" s="29"/>
    </row>
    <row r="310" spans="2:2" x14ac:dyDescent="0.3">
      <c r="B310" s="29"/>
    </row>
    <row r="311" spans="2:2" x14ac:dyDescent="0.3">
      <c r="B311" s="29"/>
    </row>
    <row r="312" spans="2:2" x14ac:dyDescent="0.3">
      <c r="B312" s="29"/>
    </row>
    <row r="313" spans="2:2" x14ac:dyDescent="0.3">
      <c r="B313" s="29"/>
    </row>
    <row r="314" spans="2:2" x14ac:dyDescent="0.3">
      <c r="B314" s="29"/>
    </row>
    <row r="315" spans="2:2" x14ac:dyDescent="0.3">
      <c r="B315" s="29"/>
    </row>
    <row r="316" spans="2:2" x14ac:dyDescent="0.3">
      <c r="B316" s="29"/>
    </row>
    <row r="317" spans="2:2" x14ac:dyDescent="0.3">
      <c r="B317" s="29"/>
    </row>
    <row r="318" spans="2:2" x14ac:dyDescent="0.3">
      <c r="B318" s="29"/>
    </row>
    <row r="319" spans="2:2" x14ac:dyDescent="0.3">
      <c r="B319" s="29"/>
    </row>
    <row r="320" spans="2:2" x14ac:dyDescent="0.3">
      <c r="B320" s="29"/>
    </row>
    <row r="321" spans="2:2" x14ac:dyDescent="0.3">
      <c r="B321" s="29"/>
    </row>
    <row r="322" spans="2:2" x14ac:dyDescent="0.3">
      <c r="B322" s="29"/>
    </row>
    <row r="323" spans="2:2" x14ac:dyDescent="0.3">
      <c r="B323" s="29"/>
    </row>
    <row r="324" spans="2:2" x14ac:dyDescent="0.3">
      <c r="B324" s="29"/>
    </row>
    <row r="325" spans="2:2" x14ac:dyDescent="0.3">
      <c r="B325" s="29"/>
    </row>
    <row r="326" spans="2:2" x14ac:dyDescent="0.3">
      <c r="B326" s="29"/>
    </row>
    <row r="327" spans="2:2" x14ac:dyDescent="0.3">
      <c r="B327" s="29"/>
    </row>
    <row r="328" spans="2:2" x14ac:dyDescent="0.3">
      <c r="B328" s="29"/>
    </row>
    <row r="329" spans="2:2" x14ac:dyDescent="0.3">
      <c r="B329" s="29"/>
    </row>
    <row r="330" spans="2:2" x14ac:dyDescent="0.3">
      <c r="B330" s="29"/>
    </row>
    <row r="331" spans="2:2" x14ac:dyDescent="0.3">
      <c r="B331" s="29"/>
    </row>
    <row r="332" spans="2:2" x14ac:dyDescent="0.3">
      <c r="B332" s="29"/>
    </row>
    <row r="333" spans="2:2" x14ac:dyDescent="0.3">
      <c r="B333" s="29"/>
    </row>
    <row r="334" spans="2:2" x14ac:dyDescent="0.3">
      <c r="B334" s="29"/>
    </row>
    <row r="335" spans="2:2" x14ac:dyDescent="0.3">
      <c r="B335" s="29"/>
    </row>
    <row r="336" spans="2:2" x14ac:dyDescent="0.3">
      <c r="B336" s="29"/>
    </row>
    <row r="337" spans="2:2" x14ac:dyDescent="0.3">
      <c r="B337" s="29"/>
    </row>
    <row r="338" spans="2:2" x14ac:dyDescent="0.3">
      <c r="B338" s="29"/>
    </row>
    <row r="339" spans="2:2" x14ac:dyDescent="0.3">
      <c r="B339" s="29"/>
    </row>
    <row r="340" spans="2:2" x14ac:dyDescent="0.3">
      <c r="B340" s="29"/>
    </row>
    <row r="341" spans="2:2" x14ac:dyDescent="0.3">
      <c r="B341" s="29"/>
    </row>
    <row r="342" spans="2:2" x14ac:dyDescent="0.3">
      <c r="B342" s="29"/>
    </row>
    <row r="343" spans="2:2" x14ac:dyDescent="0.3">
      <c r="B343" s="29"/>
    </row>
    <row r="344" spans="2:2" x14ac:dyDescent="0.3">
      <c r="B344" s="29"/>
    </row>
    <row r="345" spans="2:2" x14ac:dyDescent="0.3">
      <c r="B345" s="29"/>
    </row>
    <row r="346" spans="2:2" x14ac:dyDescent="0.3">
      <c r="B346" s="29"/>
    </row>
    <row r="347" spans="2:2" x14ac:dyDescent="0.3">
      <c r="B347" s="29"/>
    </row>
    <row r="348" spans="2:2" x14ac:dyDescent="0.3">
      <c r="B348" s="29"/>
    </row>
    <row r="349" spans="2:2" x14ac:dyDescent="0.3">
      <c r="B349" s="29"/>
    </row>
    <row r="350" spans="2:2" x14ac:dyDescent="0.3">
      <c r="B350" s="29"/>
    </row>
    <row r="351" spans="2:2" x14ac:dyDescent="0.3">
      <c r="B351" s="29"/>
    </row>
  </sheetData>
  <mergeCells count="11">
    <mergeCell ref="H8:I8"/>
    <mergeCell ref="G15:G16"/>
    <mergeCell ref="C10:E10"/>
    <mergeCell ref="C12:E12"/>
    <mergeCell ref="G10:I10"/>
    <mergeCell ref="G12:I12"/>
    <mergeCell ref="B15:B16"/>
    <mergeCell ref="C15:C16"/>
    <mergeCell ref="D15:D16"/>
    <mergeCell ref="E15:E16"/>
    <mergeCell ref="F15:F16"/>
  </mergeCells>
  <conditionalFormatting sqref="H129:I132 H78:I79 I19:I23">
    <cfRule type="expression" dxfId="11" priority="15">
      <formula>#REF!=0</formula>
    </cfRule>
  </conditionalFormatting>
  <conditionalFormatting sqref="H27:I27">
    <cfRule type="expression" dxfId="10" priority="14">
      <formula>#REF!=0</formula>
    </cfRule>
  </conditionalFormatting>
  <conditionalFormatting sqref="H31:I44">
    <cfRule type="expression" dxfId="9" priority="13">
      <formula>#REF!=0</formula>
    </cfRule>
  </conditionalFormatting>
  <conditionalFormatting sqref="H69:I73">
    <cfRule type="expression" dxfId="8" priority="12">
      <formula>#REF!=0</formula>
    </cfRule>
  </conditionalFormatting>
  <conditionalFormatting sqref="H83:I100">
    <cfRule type="expression" dxfId="7" priority="11">
      <formula>#REF!=0</formula>
    </cfRule>
  </conditionalFormatting>
  <conditionalFormatting sqref="H104:I125">
    <cfRule type="expression" dxfId="6" priority="10">
      <formula>#REF!=0</formula>
    </cfRule>
  </conditionalFormatting>
  <conditionalFormatting sqref="H77:I77">
    <cfRule type="expression" dxfId="5" priority="4">
      <formula>#REF!=0</formula>
    </cfRule>
  </conditionalFormatting>
  <conditionalFormatting sqref="H19:H23">
    <cfRule type="expression" dxfId="4" priority="3">
      <formula>#REF!=0</formula>
    </cfRule>
  </conditionalFormatting>
  <conditionalFormatting sqref="H48:I54">
    <cfRule type="expression" dxfId="3" priority="2">
      <formula>#REF!=0</formula>
    </cfRule>
  </conditionalFormatting>
  <conditionalFormatting sqref="H58:I65">
    <cfRule type="expression" dxfId="2" priority="1">
      <formula>#REF!=0</formula>
    </cfRule>
  </conditionalFormatting>
  <pageMargins left="0.511811024" right="0.511811024" top="0.78740157499999996" bottom="0.78740157499999996" header="0.31496062000000002" footer="0.31496062000000002"/>
  <pageSetup paperSize="9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271B4-3DC3-4AF5-AA2F-33480831ABA7}">
  <sheetPr>
    <pageSetUpPr fitToPage="1"/>
  </sheetPr>
  <dimension ref="A1:Q262"/>
  <sheetViews>
    <sheetView showGridLines="0" view="pageBreakPreview" topLeftCell="C1" zoomScaleNormal="100" zoomScaleSheetLayoutView="100" workbookViewId="0">
      <selection activeCell="D48" sqref="D48"/>
    </sheetView>
  </sheetViews>
  <sheetFormatPr defaultRowHeight="14.4" x14ac:dyDescent="0.3"/>
  <cols>
    <col min="1" max="1" width="8.88671875" style="3"/>
    <col min="2" max="2" width="15.88671875" style="3" customWidth="1"/>
    <col min="3" max="3" width="57.6640625" style="3" customWidth="1"/>
    <col min="4" max="6" width="14.88671875" style="3" customWidth="1"/>
    <col min="7" max="11" width="14.88671875" style="95" customWidth="1"/>
    <col min="12" max="14" width="14.88671875" style="11" customWidth="1"/>
    <col min="15" max="15" width="8.88671875" style="3"/>
    <col min="16" max="16" width="9.44140625" style="3" bestFit="1" customWidth="1"/>
    <col min="17" max="17" width="14" style="3" bestFit="1" customWidth="1"/>
    <col min="18" max="16384" width="8.88671875" style="3"/>
  </cols>
  <sheetData>
    <row r="1" spans="1:17" x14ac:dyDescent="0.3">
      <c r="B1" s="86"/>
      <c r="C1" s="86"/>
      <c r="D1" s="86"/>
      <c r="E1" s="86"/>
      <c r="F1" s="86"/>
      <c r="G1" s="156"/>
      <c r="H1" s="156"/>
      <c r="I1" s="156"/>
      <c r="J1" s="156"/>
      <c r="K1" s="156"/>
      <c r="L1" s="157"/>
      <c r="M1" s="157"/>
      <c r="N1" s="157"/>
    </row>
    <row r="2" spans="1:17" s="2" customFormat="1" ht="23.4" x14ac:dyDescent="0.3">
      <c r="A2" s="1"/>
      <c r="B2" s="82"/>
      <c r="C2" s="83"/>
      <c r="D2" s="83"/>
      <c r="E2" s="84"/>
      <c r="F2" s="83"/>
      <c r="G2" s="158"/>
      <c r="H2" s="158"/>
      <c r="I2" s="158"/>
      <c r="J2" s="158"/>
      <c r="K2" s="158"/>
      <c r="L2" s="83"/>
      <c r="M2" s="83"/>
      <c r="N2" s="83"/>
      <c r="O2" s="90"/>
    </row>
    <row r="3" spans="1:17" ht="15.6" customHeight="1" x14ac:dyDescent="0.3">
      <c r="B3" s="86"/>
      <c r="C3" s="87"/>
      <c r="D3" s="87"/>
      <c r="E3" s="87"/>
      <c r="F3" s="87"/>
      <c r="G3" s="159"/>
      <c r="H3" s="159"/>
      <c r="I3" s="159"/>
      <c r="J3" s="159"/>
      <c r="K3" s="159"/>
      <c r="L3" s="87"/>
      <c r="M3" s="87"/>
      <c r="N3" s="87"/>
      <c r="O3" s="91"/>
    </row>
    <row r="4" spans="1:17" s="4" customFormat="1" ht="18" customHeight="1" thickBot="1" x14ac:dyDescent="0.35">
      <c r="A4" s="3"/>
      <c r="B4" s="86"/>
      <c r="C4" s="87"/>
      <c r="D4" s="87"/>
      <c r="E4" s="89"/>
      <c r="F4" s="87"/>
      <c r="G4" s="159"/>
      <c r="H4" s="159"/>
      <c r="I4" s="159"/>
      <c r="J4" s="159"/>
      <c r="K4" s="159"/>
      <c r="L4" s="87"/>
      <c r="M4" s="87"/>
      <c r="N4" s="87"/>
      <c r="O4" s="92"/>
    </row>
    <row r="5" spans="1:17" s="5" customFormat="1" ht="25.8" customHeight="1" thickBot="1" x14ac:dyDescent="0.35">
      <c r="B5" s="6" t="s">
        <v>281</v>
      </c>
      <c r="C5" s="7"/>
      <c r="D5" s="7"/>
      <c r="E5" s="7"/>
      <c r="F5" s="9"/>
      <c r="G5" s="93"/>
      <c r="H5" s="93"/>
      <c r="I5" s="93"/>
      <c r="J5" s="93"/>
      <c r="K5" s="93"/>
      <c r="L5" s="7"/>
      <c r="M5" s="7"/>
      <c r="N5" s="9"/>
      <c r="O5" s="94"/>
    </row>
    <row r="6" spans="1:17" ht="5.4" customHeight="1" thickBot="1" x14ac:dyDescent="0.35"/>
    <row r="7" spans="1:17" ht="17.399999999999999" customHeight="1" x14ac:dyDescent="0.3">
      <c r="B7" s="12" t="str">
        <f>CONCATENATE("OBRA: ",[1]DADOS!E10)</f>
        <v>OBRA: CONSTRUÇÃO DE PÓRTICO TURÍSTICO E SALAS DE APOIO</v>
      </c>
      <c r="C7" s="13"/>
      <c r="D7" s="13"/>
      <c r="E7" s="78" t="s">
        <v>275</v>
      </c>
      <c r="F7" s="137">
        <f>ORÇAMENTO!H8</f>
        <v>0</v>
      </c>
      <c r="G7" s="96">
        <f>[1]DADOS!E12+1</f>
        <v>1.2267000000000001</v>
      </c>
      <c r="H7" s="96"/>
      <c r="I7" s="96"/>
      <c r="J7" s="96"/>
      <c r="K7" s="96"/>
      <c r="L7" s="14"/>
      <c r="M7" s="14"/>
      <c r="N7" s="15"/>
      <c r="Q7" s="10"/>
    </row>
    <row r="8" spans="1:17" ht="17.399999999999999" customHeight="1" x14ac:dyDescent="0.3">
      <c r="B8" s="16" t="str">
        <f>CONCATENATE("LOCALIZAÇÃO: ",[1]DADOS!E11)</f>
        <v>LOCALIZAÇÃO: ESTRADA DE ACESSO AO PESNM, OLARIA-MG</v>
      </c>
      <c r="C8" s="17"/>
      <c r="D8" s="17"/>
      <c r="E8" s="17"/>
      <c r="F8" s="19"/>
      <c r="G8" s="19"/>
      <c r="H8" s="19"/>
      <c r="I8" s="19"/>
      <c r="J8" s="19"/>
      <c r="K8" s="19"/>
      <c r="L8" s="19"/>
      <c r="M8" s="19"/>
      <c r="N8" s="20"/>
      <c r="Q8" s="10"/>
    </row>
    <row r="9" spans="1:17" ht="5.4" customHeight="1" x14ac:dyDescent="0.3">
      <c r="B9" s="16"/>
      <c r="C9" s="17"/>
      <c r="D9" s="17"/>
      <c r="E9" s="17"/>
      <c r="F9" s="19"/>
      <c r="G9" s="19"/>
      <c r="H9" s="19"/>
      <c r="I9" s="19"/>
      <c r="J9" s="19"/>
      <c r="K9" s="19"/>
      <c r="L9" s="19"/>
      <c r="M9" s="19"/>
      <c r="N9" s="20"/>
      <c r="Q9" s="10"/>
    </row>
    <row r="10" spans="1:17" ht="17.399999999999999" customHeight="1" x14ac:dyDescent="0.3">
      <c r="B10" s="16" t="s">
        <v>276</v>
      </c>
      <c r="C10" s="141">
        <f>ORÇAMENTO!C10</f>
        <v>0</v>
      </c>
      <c r="D10" s="141"/>
      <c r="E10" s="79" t="s">
        <v>277</v>
      </c>
      <c r="F10" s="148">
        <f>ORÇAMENTO!G10</f>
        <v>0</v>
      </c>
      <c r="G10" s="149"/>
      <c r="H10" s="149"/>
      <c r="I10" s="19"/>
      <c r="J10" s="19"/>
      <c r="K10" s="19"/>
      <c r="L10" s="19"/>
      <c r="M10" s="19"/>
      <c r="N10" s="20"/>
      <c r="Q10" s="10"/>
    </row>
    <row r="11" spans="1:17" ht="6" customHeight="1" x14ac:dyDescent="0.3">
      <c r="B11" s="16"/>
      <c r="C11" s="17"/>
      <c r="D11" s="17"/>
      <c r="E11" s="79"/>
      <c r="F11" s="19"/>
      <c r="G11" s="19"/>
      <c r="H11" s="19"/>
      <c r="I11" s="19"/>
      <c r="J11" s="19"/>
      <c r="K11" s="19"/>
      <c r="L11" s="19"/>
      <c r="M11" s="19"/>
      <c r="N11" s="20"/>
      <c r="Q11" s="10"/>
    </row>
    <row r="12" spans="1:17" ht="17.399999999999999" customHeight="1" x14ac:dyDescent="0.3">
      <c r="B12" s="16" t="s">
        <v>278</v>
      </c>
      <c r="C12" s="141">
        <f>ORÇAMENTO!C12</f>
        <v>0</v>
      </c>
      <c r="D12" s="141"/>
      <c r="E12" s="79" t="s">
        <v>279</v>
      </c>
      <c r="F12" s="148">
        <f>ORÇAMENTO!G12</f>
        <v>0</v>
      </c>
      <c r="G12" s="149"/>
      <c r="H12" s="149"/>
      <c r="I12" s="19"/>
      <c r="J12" s="19"/>
      <c r="K12" s="19"/>
      <c r="L12" s="19"/>
      <c r="M12" s="19"/>
      <c r="N12" s="20"/>
      <c r="Q12" s="10"/>
    </row>
    <row r="13" spans="1:17" ht="6" customHeight="1" thickBot="1" x14ac:dyDescent="0.35">
      <c r="B13" s="21"/>
      <c r="C13" s="22"/>
      <c r="D13" s="22"/>
      <c r="E13" s="23"/>
      <c r="F13" s="26"/>
      <c r="G13" s="26"/>
      <c r="H13" s="26"/>
      <c r="I13" s="26"/>
      <c r="J13" s="26"/>
      <c r="K13" s="26"/>
      <c r="L13" s="26"/>
      <c r="M13" s="26"/>
      <c r="N13" s="28"/>
      <c r="O13" s="17"/>
      <c r="Q13" s="10"/>
    </row>
    <row r="14" spans="1:17" ht="5.4" customHeight="1" thickBot="1" x14ac:dyDescent="0.35">
      <c r="F14" s="11"/>
      <c r="G14" s="11"/>
      <c r="H14" s="11"/>
      <c r="I14" s="11"/>
      <c r="J14" s="11"/>
      <c r="K14" s="11"/>
    </row>
    <row r="15" spans="1:17" s="29" customFormat="1" x14ac:dyDescent="0.3">
      <c r="B15" s="72" t="s">
        <v>0</v>
      </c>
      <c r="C15" s="74" t="s">
        <v>3</v>
      </c>
      <c r="D15" s="74" t="s">
        <v>282</v>
      </c>
      <c r="E15" s="74" t="s">
        <v>283</v>
      </c>
      <c r="F15" s="74" t="s">
        <v>284</v>
      </c>
      <c r="G15" s="74" t="s">
        <v>285</v>
      </c>
      <c r="H15" s="74" t="s">
        <v>286</v>
      </c>
      <c r="I15" s="74" t="s">
        <v>287</v>
      </c>
      <c r="J15" s="74" t="s">
        <v>288</v>
      </c>
      <c r="K15" s="74" t="s">
        <v>296</v>
      </c>
      <c r="L15" s="74" t="s">
        <v>297</v>
      </c>
      <c r="M15" s="74" t="s">
        <v>298</v>
      </c>
      <c r="N15" s="97" t="s">
        <v>299</v>
      </c>
    </row>
    <row r="16" spans="1:17" ht="15" thickBot="1" x14ac:dyDescent="0.35">
      <c r="B16" s="73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98"/>
      <c r="O16" s="29"/>
    </row>
    <row r="17" spans="2:16" s="34" customFormat="1" ht="9" customHeight="1" thickBot="1" x14ac:dyDescent="0.35">
      <c r="B17" s="35"/>
      <c r="C17" s="35"/>
      <c r="D17" s="35"/>
      <c r="E17" s="35"/>
      <c r="F17" s="37"/>
      <c r="G17" s="37"/>
      <c r="H17" s="37"/>
      <c r="I17" s="37"/>
      <c r="J17" s="37"/>
      <c r="K17" s="37"/>
      <c r="L17" s="37"/>
      <c r="M17" s="37"/>
      <c r="N17" s="37"/>
      <c r="O17" s="99"/>
    </row>
    <row r="18" spans="2:16" x14ac:dyDescent="0.3">
      <c r="B18" s="100">
        <f>[1]ORÇAMENTO!B15</f>
        <v>1</v>
      </c>
      <c r="C18" s="101" t="str">
        <f>[1]ORÇAMENTO!E15</f>
        <v>SERVIÇOS PRELIMINARES</v>
      </c>
      <c r="D18" s="102">
        <f>ORÇAMENTO!I24</f>
        <v>0</v>
      </c>
      <c r="E18" s="103" t="s">
        <v>289</v>
      </c>
      <c r="F18" s="150"/>
      <c r="G18" s="151"/>
      <c r="H18" s="151"/>
      <c r="I18" s="151"/>
      <c r="J18" s="151"/>
      <c r="K18" s="151"/>
      <c r="L18" s="151"/>
      <c r="M18" s="151"/>
      <c r="N18" s="152"/>
    </row>
    <row r="19" spans="2:16" x14ac:dyDescent="0.3">
      <c r="B19" s="104"/>
      <c r="C19" s="105"/>
      <c r="D19" s="106"/>
      <c r="E19" s="107" t="s">
        <v>290</v>
      </c>
      <c r="F19" s="142" t="str">
        <f>IF(F18=0,"",F18*$D18)</f>
        <v/>
      </c>
      <c r="G19" s="108" t="str">
        <f t="shared" ref="G19:H19" si="0">IF(G18=0,"",G18*$D18)</f>
        <v/>
      </c>
      <c r="H19" s="108" t="str">
        <f t="shared" si="0"/>
        <v/>
      </c>
      <c r="I19" s="108" t="str">
        <f t="shared" ref="I19:N19" si="1">IF(I18=0,"",I18*$D18)</f>
        <v/>
      </c>
      <c r="J19" s="108" t="str">
        <f t="shared" si="1"/>
        <v/>
      </c>
      <c r="K19" s="108" t="str">
        <f t="shared" si="1"/>
        <v/>
      </c>
      <c r="L19" s="108" t="str">
        <f t="shared" si="1"/>
        <v/>
      </c>
      <c r="M19" s="108" t="str">
        <f t="shared" si="1"/>
        <v/>
      </c>
      <c r="N19" s="109" t="str">
        <f t="shared" si="1"/>
        <v/>
      </c>
    </row>
    <row r="20" spans="2:16" x14ac:dyDescent="0.3">
      <c r="B20" s="110">
        <f>[1]ORÇAMENTO!B33</f>
        <v>2</v>
      </c>
      <c r="C20" s="111" t="str">
        <f>[1]ORÇAMENTO!E33</f>
        <v>MOBILIZAÇÃO E DESMOBILIZAÇÃO</v>
      </c>
      <c r="D20" s="112">
        <f>ORÇAMENTO!I28</f>
        <v>0</v>
      </c>
      <c r="E20" s="113" t="s">
        <v>289</v>
      </c>
      <c r="F20" s="143"/>
      <c r="G20" s="144"/>
      <c r="H20" s="144"/>
      <c r="I20" s="144"/>
      <c r="J20" s="144"/>
      <c r="K20" s="144"/>
      <c r="L20" s="144"/>
      <c r="M20" s="144"/>
      <c r="N20" s="145"/>
      <c r="P20" s="95"/>
    </row>
    <row r="21" spans="2:16" x14ac:dyDescent="0.3">
      <c r="B21" s="104"/>
      <c r="C21" s="105"/>
      <c r="D21" s="106"/>
      <c r="E21" s="107" t="s">
        <v>290</v>
      </c>
      <c r="F21" s="142" t="str">
        <f>IF(F20=0,"",F20*$D20)</f>
        <v/>
      </c>
      <c r="G21" s="108" t="str">
        <f t="shared" ref="G21:N21" si="2">IF(G20=0,"",G20*$D20)</f>
        <v/>
      </c>
      <c r="H21" s="108" t="str">
        <f t="shared" si="2"/>
        <v/>
      </c>
      <c r="I21" s="108" t="str">
        <f t="shared" si="2"/>
        <v/>
      </c>
      <c r="J21" s="108" t="str">
        <f t="shared" si="2"/>
        <v/>
      </c>
      <c r="K21" s="108" t="str">
        <f t="shared" si="2"/>
        <v/>
      </c>
      <c r="L21" s="108" t="str">
        <f t="shared" si="2"/>
        <v/>
      </c>
      <c r="M21" s="108" t="str">
        <f t="shared" si="2"/>
        <v/>
      </c>
      <c r="N21" s="109" t="str">
        <f t="shared" si="2"/>
        <v/>
      </c>
    </row>
    <row r="22" spans="2:16" x14ac:dyDescent="0.3">
      <c r="B22" s="110">
        <f>[1]ORÇAMENTO!B51</f>
        <v>3</v>
      </c>
      <c r="C22" s="111" t="str">
        <f>[1]ORÇAMENTO!E51</f>
        <v>ESTRUTURAS DE CONCRETO</v>
      </c>
      <c r="D22" s="112">
        <f>ORÇAMENTO!I45</f>
        <v>0</v>
      </c>
      <c r="E22" s="113" t="s">
        <v>289</v>
      </c>
      <c r="F22" s="153"/>
      <c r="G22" s="154"/>
      <c r="H22" s="154"/>
      <c r="I22" s="154"/>
      <c r="J22" s="154"/>
      <c r="K22" s="154"/>
      <c r="L22" s="154"/>
      <c r="M22" s="154"/>
      <c r="N22" s="155"/>
    </row>
    <row r="23" spans="2:16" x14ac:dyDescent="0.3">
      <c r="B23" s="104"/>
      <c r="C23" s="105"/>
      <c r="D23" s="106"/>
      <c r="E23" s="107" t="s">
        <v>290</v>
      </c>
      <c r="F23" s="142" t="str">
        <f>IF(F22=0,"",F22*$D22)</f>
        <v/>
      </c>
      <c r="G23" s="108" t="str">
        <f t="shared" ref="G23:N23" si="3">IF(G22=0,"",G22*$D22)</f>
        <v/>
      </c>
      <c r="H23" s="108" t="str">
        <f t="shared" si="3"/>
        <v/>
      </c>
      <c r="I23" s="108" t="str">
        <f t="shared" si="3"/>
        <v/>
      </c>
      <c r="J23" s="108" t="str">
        <f t="shared" si="3"/>
        <v/>
      </c>
      <c r="K23" s="108" t="str">
        <f t="shared" si="3"/>
        <v/>
      </c>
      <c r="L23" s="108" t="str">
        <f t="shared" si="3"/>
        <v/>
      </c>
      <c r="M23" s="108" t="str">
        <f t="shared" si="3"/>
        <v/>
      </c>
      <c r="N23" s="109" t="str">
        <f t="shared" si="3"/>
        <v/>
      </c>
    </row>
    <row r="24" spans="2:16" x14ac:dyDescent="0.3">
      <c r="B24" s="110">
        <f>[1]ORÇAMENTO!B73</f>
        <v>4</v>
      </c>
      <c r="C24" s="111" t="str">
        <f>[1]ORÇAMENTO!E73</f>
        <v>PAREDES</v>
      </c>
      <c r="D24" s="112">
        <f>ORÇAMENTO!I55</f>
        <v>0</v>
      </c>
      <c r="E24" s="113" t="s">
        <v>289</v>
      </c>
      <c r="F24" s="153"/>
      <c r="G24" s="154"/>
      <c r="H24" s="154"/>
      <c r="I24" s="154"/>
      <c r="J24" s="154"/>
      <c r="K24" s="154"/>
      <c r="L24" s="154"/>
      <c r="M24" s="154"/>
      <c r="N24" s="155"/>
    </row>
    <row r="25" spans="2:16" x14ac:dyDescent="0.3">
      <c r="B25" s="104"/>
      <c r="C25" s="105"/>
      <c r="D25" s="106"/>
      <c r="E25" s="107" t="s">
        <v>290</v>
      </c>
      <c r="F25" s="142" t="str">
        <f>IF(F24=0,"",F24*$D24)</f>
        <v/>
      </c>
      <c r="G25" s="108" t="str">
        <f t="shared" ref="G25:N25" si="4">IF(G24=0,"",G24*$D24)</f>
        <v/>
      </c>
      <c r="H25" s="108" t="str">
        <f t="shared" si="4"/>
        <v/>
      </c>
      <c r="I25" s="108" t="str">
        <f t="shared" si="4"/>
        <v/>
      </c>
      <c r="J25" s="108" t="str">
        <f t="shared" si="4"/>
        <v/>
      </c>
      <c r="K25" s="108" t="str">
        <f t="shared" si="4"/>
        <v/>
      </c>
      <c r="L25" s="108" t="str">
        <f t="shared" si="4"/>
        <v/>
      </c>
      <c r="M25" s="108" t="str">
        <f t="shared" si="4"/>
        <v/>
      </c>
      <c r="N25" s="109" t="str">
        <f t="shared" si="4"/>
        <v/>
      </c>
    </row>
    <row r="26" spans="2:16" x14ac:dyDescent="0.3">
      <c r="B26" s="110">
        <f>[1]ORÇAMENTO!B91</f>
        <v>5</v>
      </c>
      <c r="C26" s="111" t="str">
        <f>[1]ORÇAMENTO!E91</f>
        <v>COBERTURA</v>
      </c>
      <c r="D26" s="112">
        <f>ORÇAMENTO!I66</f>
        <v>0</v>
      </c>
      <c r="E26" s="113" t="s">
        <v>289</v>
      </c>
      <c r="F26" s="153"/>
      <c r="G26" s="154"/>
      <c r="H26" s="154"/>
      <c r="I26" s="154"/>
      <c r="J26" s="154"/>
      <c r="K26" s="154"/>
      <c r="L26" s="154"/>
      <c r="M26" s="154"/>
      <c r="N26" s="155"/>
    </row>
    <row r="27" spans="2:16" x14ac:dyDescent="0.3">
      <c r="B27" s="104"/>
      <c r="C27" s="105"/>
      <c r="D27" s="106"/>
      <c r="E27" s="107" t="s">
        <v>290</v>
      </c>
      <c r="F27" s="142" t="str">
        <f>IF(F26=0,"",F26*$D26)</f>
        <v/>
      </c>
      <c r="G27" s="108" t="str">
        <f t="shared" ref="G27:N27" si="5">IF(G26=0,"",G26*$D26)</f>
        <v/>
      </c>
      <c r="H27" s="108" t="str">
        <f t="shared" si="5"/>
        <v/>
      </c>
      <c r="I27" s="108" t="str">
        <f t="shared" si="5"/>
        <v/>
      </c>
      <c r="J27" s="108" t="str">
        <f t="shared" si="5"/>
        <v/>
      </c>
      <c r="K27" s="108" t="str">
        <f t="shared" si="5"/>
        <v/>
      </c>
      <c r="L27" s="108" t="str">
        <f t="shared" si="5"/>
        <v/>
      </c>
      <c r="M27" s="108" t="str">
        <f t="shared" si="5"/>
        <v/>
      </c>
      <c r="N27" s="109" t="str">
        <f t="shared" si="5"/>
        <v/>
      </c>
    </row>
    <row r="28" spans="2:16" x14ac:dyDescent="0.3">
      <c r="B28" s="110">
        <f>[1]ORÇAMENTO!B109</f>
        <v>6</v>
      </c>
      <c r="C28" s="111" t="str">
        <f>[1]ORÇAMENTO!E109</f>
        <v>PORTAS E JANELAS</v>
      </c>
      <c r="D28" s="112">
        <f>ORÇAMENTO!I74</f>
        <v>0</v>
      </c>
      <c r="E28" s="113" t="s">
        <v>289</v>
      </c>
      <c r="F28" s="153"/>
      <c r="G28" s="154"/>
      <c r="H28" s="154"/>
      <c r="I28" s="154"/>
      <c r="J28" s="154"/>
      <c r="K28" s="154"/>
      <c r="L28" s="154"/>
      <c r="M28" s="154"/>
      <c r="N28" s="155"/>
    </row>
    <row r="29" spans="2:16" x14ac:dyDescent="0.3">
      <c r="B29" s="104"/>
      <c r="C29" s="105"/>
      <c r="D29" s="106"/>
      <c r="E29" s="107" t="s">
        <v>290</v>
      </c>
      <c r="F29" s="142" t="str">
        <f>IF(F28=0,"",F28*$D28)</f>
        <v/>
      </c>
      <c r="G29" s="108" t="str">
        <f t="shared" ref="G29:N29" si="6">IF(G28=0,"",G28*$D28)</f>
        <v/>
      </c>
      <c r="H29" s="108" t="str">
        <f t="shared" si="6"/>
        <v/>
      </c>
      <c r="I29" s="108" t="str">
        <f t="shared" si="6"/>
        <v/>
      </c>
      <c r="J29" s="108" t="str">
        <f t="shared" si="6"/>
        <v/>
      </c>
      <c r="K29" s="108" t="str">
        <f t="shared" si="6"/>
        <v/>
      </c>
      <c r="L29" s="108" t="str">
        <f t="shared" si="6"/>
        <v/>
      </c>
      <c r="M29" s="108" t="str">
        <f t="shared" si="6"/>
        <v/>
      </c>
      <c r="N29" s="109" t="str">
        <f t="shared" si="6"/>
        <v/>
      </c>
    </row>
    <row r="30" spans="2:16" x14ac:dyDescent="0.3">
      <c r="B30" s="110">
        <f>[1]ORÇAMENTO!B127</f>
        <v>7</v>
      </c>
      <c r="C30" s="111" t="str">
        <f>[1]ORÇAMENTO!E127</f>
        <v>PISOS</v>
      </c>
      <c r="D30" s="112">
        <f>ORÇAMENTO!I80</f>
        <v>0</v>
      </c>
      <c r="E30" s="113" t="s">
        <v>289</v>
      </c>
      <c r="F30" s="153"/>
      <c r="G30" s="154"/>
      <c r="H30" s="154"/>
      <c r="I30" s="154"/>
      <c r="J30" s="154"/>
      <c r="K30" s="154"/>
      <c r="L30" s="154"/>
      <c r="M30" s="154"/>
      <c r="N30" s="155"/>
    </row>
    <row r="31" spans="2:16" x14ac:dyDescent="0.3">
      <c r="B31" s="104"/>
      <c r="C31" s="105"/>
      <c r="D31" s="106"/>
      <c r="E31" s="107" t="s">
        <v>290</v>
      </c>
      <c r="F31" s="142" t="str">
        <f>IF(F30=0,"",F30*$D30)</f>
        <v/>
      </c>
      <c r="G31" s="108" t="str">
        <f t="shared" ref="G31:N31" si="7">IF(G30=0,"",G30*$D30)</f>
        <v/>
      </c>
      <c r="H31" s="108" t="str">
        <f t="shared" si="7"/>
        <v/>
      </c>
      <c r="I31" s="108" t="str">
        <f t="shared" si="7"/>
        <v/>
      </c>
      <c r="J31" s="108" t="str">
        <f t="shared" si="7"/>
        <v/>
      </c>
      <c r="K31" s="108" t="str">
        <f t="shared" si="7"/>
        <v/>
      </c>
      <c r="L31" s="108" t="str">
        <f t="shared" si="7"/>
        <v/>
      </c>
      <c r="M31" s="108" t="str">
        <f t="shared" si="7"/>
        <v/>
      </c>
      <c r="N31" s="109" t="str">
        <f t="shared" si="7"/>
        <v/>
      </c>
    </row>
    <row r="32" spans="2:16" x14ac:dyDescent="0.3">
      <c r="B32" s="110">
        <f>[1]ORÇAMENTO!B145</f>
        <v>8</v>
      </c>
      <c r="C32" s="111" t="str">
        <f>[1]ORÇAMENTO!E145</f>
        <v>INSTALAÇÕES HIDRO-SANITÁRIAS</v>
      </c>
      <c r="D32" s="112">
        <f>ORÇAMENTO!I101</f>
        <v>0</v>
      </c>
      <c r="E32" s="113" t="s">
        <v>289</v>
      </c>
      <c r="F32" s="153"/>
      <c r="G32" s="154"/>
      <c r="H32" s="154"/>
      <c r="I32" s="154"/>
      <c r="J32" s="154"/>
      <c r="K32" s="154"/>
      <c r="L32" s="154"/>
      <c r="M32" s="154"/>
      <c r="N32" s="155"/>
    </row>
    <row r="33" spans="2:14" x14ac:dyDescent="0.3">
      <c r="B33" s="104"/>
      <c r="C33" s="105"/>
      <c r="D33" s="106"/>
      <c r="E33" s="107" t="s">
        <v>290</v>
      </c>
      <c r="F33" s="142" t="str">
        <f>IF(F32=0,"",F32*$D32)</f>
        <v/>
      </c>
      <c r="G33" s="108" t="str">
        <f t="shared" ref="G33:N33" si="8">IF(G32=0,"",G32*$D32)</f>
        <v/>
      </c>
      <c r="H33" s="108" t="str">
        <f t="shared" si="8"/>
        <v/>
      </c>
      <c r="I33" s="108" t="str">
        <f t="shared" si="8"/>
        <v/>
      </c>
      <c r="J33" s="108" t="str">
        <f t="shared" si="8"/>
        <v/>
      </c>
      <c r="K33" s="108" t="str">
        <f t="shared" si="8"/>
        <v/>
      </c>
      <c r="L33" s="108" t="str">
        <f t="shared" si="8"/>
        <v/>
      </c>
      <c r="M33" s="108" t="str">
        <f t="shared" si="8"/>
        <v/>
      </c>
      <c r="N33" s="109" t="str">
        <f t="shared" si="8"/>
        <v/>
      </c>
    </row>
    <row r="34" spans="2:14" x14ac:dyDescent="0.3">
      <c r="B34" s="110">
        <f>[1]ORÇAMENTO!B172</f>
        <v>9</v>
      </c>
      <c r="C34" s="111" t="str">
        <f>[1]ORÇAMENTO!E172</f>
        <v>INSTALAÇÕES ELÉTRICAS</v>
      </c>
      <c r="D34" s="112">
        <f>ORÇAMENTO!I126</f>
        <v>0</v>
      </c>
      <c r="E34" s="113" t="s">
        <v>289</v>
      </c>
      <c r="F34" s="153"/>
      <c r="G34" s="154"/>
      <c r="H34" s="154"/>
      <c r="I34" s="154"/>
      <c r="J34" s="154"/>
      <c r="K34" s="154"/>
      <c r="L34" s="154"/>
      <c r="M34" s="154"/>
      <c r="N34" s="155"/>
    </row>
    <row r="35" spans="2:14" x14ac:dyDescent="0.3">
      <c r="B35" s="104"/>
      <c r="C35" s="105"/>
      <c r="D35" s="106"/>
      <c r="E35" s="107" t="s">
        <v>290</v>
      </c>
      <c r="F35" s="142" t="str">
        <f t="shared" ref="F35" si="9">IF(F34=0,"",F34*$D34)</f>
        <v/>
      </c>
      <c r="G35" s="108" t="str">
        <f t="shared" ref="G35:N35" si="10">IF(G34=0,"",G34*$D34)</f>
        <v/>
      </c>
      <c r="H35" s="108" t="str">
        <f t="shared" si="10"/>
        <v/>
      </c>
      <c r="I35" s="108" t="str">
        <f t="shared" si="10"/>
        <v/>
      </c>
      <c r="J35" s="108" t="str">
        <f t="shared" si="10"/>
        <v/>
      </c>
      <c r="K35" s="108" t="str">
        <f t="shared" si="10"/>
        <v/>
      </c>
      <c r="L35" s="108" t="str">
        <f t="shared" si="10"/>
        <v/>
      </c>
      <c r="M35" s="108" t="str">
        <f t="shared" si="10"/>
        <v/>
      </c>
      <c r="N35" s="109" t="str">
        <f t="shared" si="10"/>
        <v/>
      </c>
    </row>
    <row r="36" spans="2:14" x14ac:dyDescent="0.3">
      <c r="B36" s="110">
        <f>[1]ORÇAMENTO!B197</f>
        <v>10</v>
      </c>
      <c r="C36" s="111" t="str">
        <f>[1]ORÇAMENTO!E197</f>
        <v>URBANIZAÇÃO E OBRAS COMPLEMENTARES</v>
      </c>
      <c r="D36" s="112">
        <f>ORÇAMENTO!I133</f>
        <v>0</v>
      </c>
      <c r="E36" s="113" t="s">
        <v>289</v>
      </c>
      <c r="F36" s="153"/>
      <c r="G36" s="154"/>
      <c r="H36" s="154"/>
      <c r="I36" s="154"/>
      <c r="J36" s="154"/>
      <c r="K36" s="154"/>
      <c r="L36" s="154"/>
      <c r="M36" s="154"/>
      <c r="N36" s="155"/>
    </row>
    <row r="37" spans="2:14" x14ac:dyDescent="0.3">
      <c r="B37" s="104"/>
      <c r="C37" s="105"/>
      <c r="D37" s="106"/>
      <c r="E37" s="107" t="s">
        <v>290</v>
      </c>
      <c r="F37" s="142" t="str">
        <f t="shared" ref="F37" si="11">IF(F36=0,"",F36*$D36)</f>
        <v/>
      </c>
      <c r="G37" s="108" t="str">
        <f t="shared" ref="G37:N37" si="12">IF(G36=0,"",G36*$D36)</f>
        <v/>
      </c>
      <c r="H37" s="108" t="str">
        <f t="shared" si="12"/>
        <v/>
      </c>
      <c r="I37" s="108" t="str">
        <f t="shared" si="12"/>
        <v/>
      </c>
      <c r="J37" s="108" t="str">
        <f t="shared" si="12"/>
        <v/>
      </c>
      <c r="K37" s="108" t="str">
        <f t="shared" si="12"/>
        <v/>
      </c>
      <c r="L37" s="108" t="str">
        <f t="shared" si="12"/>
        <v/>
      </c>
      <c r="M37" s="108" t="str">
        <f t="shared" si="12"/>
        <v/>
      </c>
      <c r="N37" s="109" t="str">
        <f t="shared" si="12"/>
        <v/>
      </c>
    </row>
    <row r="38" spans="2:14" ht="14.4" hidden="1" customHeight="1" x14ac:dyDescent="0.3">
      <c r="B38" s="116">
        <f>[1]ORÇAMENTO!B215</f>
        <v>11</v>
      </c>
      <c r="C38" s="117" t="str">
        <f>[1]ORÇAMENTO!E215</f>
        <v>DIVERSOS E LIMPEZA DA OBRA</v>
      </c>
      <c r="D38" s="118">
        <f>[1]ORÇAMENTO!J231</f>
        <v>0</v>
      </c>
      <c r="E38" s="113" t="s">
        <v>289</v>
      </c>
      <c r="F38" s="114"/>
      <c r="G38" s="114"/>
      <c r="H38" s="114"/>
      <c r="I38" s="114"/>
      <c r="J38" s="114"/>
      <c r="K38" s="114"/>
      <c r="L38" s="114"/>
      <c r="M38" s="114"/>
      <c r="N38" s="115"/>
    </row>
    <row r="39" spans="2:14" ht="14.4" hidden="1" customHeight="1" x14ac:dyDescent="0.3">
      <c r="B39" s="116"/>
      <c r="C39" s="117"/>
      <c r="D39" s="118"/>
      <c r="E39" s="107" t="s">
        <v>290</v>
      </c>
      <c r="F39" s="108" t="str">
        <f t="shared" ref="F39:N39" si="13">IF(F38=0,"",F38*$D38)</f>
        <v/>
      </c>
      <c r="G39" s="108" t="str">
        <f t="shared" si="13"/>
        <v/>
      </c>
      <c r="H39" s="108"/>
      <c r="I39" s="108"/>
      <c r="J39" s="108"/>
      <c r="K39" s="108"/>
      <c r="L39" s="108" t="str">
        <f t="shared" si="13"/>
        <v/>
      </c>
      <c r="M39" s="108" t="str">
        <f t="shared" si="13"/>
        <v/>
      </c>
      <c r="N39" s="109" t="str">
        <f t="shared" si="13"/>
        <v/>
      </c>
    </row>
    <row r="40" spans="2:14" ht="14.4" hidden="1" customHeight="1" x14ac:dyDescent="0.3">
      <c r="B40" s="110">
        <f>[1]ORÇAMENTO!B233</f>
        <v>12</v>
      </c>
      <c r="C40" s="111" t="str">
        <f>[1]ORÇAMENTO!E233</f>
        <v>DIVERSOS E LIMPEZA DA OBRA</v>
      </c>
      <c r="D40" s="112">
        <f>[1]ORÇAMENTO!J249</f>
        <v>0</v>
      </c>
      <c r="E40" s="113" t="s">
        <v>289</v>
      </c>
      <c r="F40" s="114"/>
      <c r="G40" s="114"/>
      <c r="H40" s="114"/>
      <c r="I40" s="114"/>
      <c r="J40" s="114"/>
      <c r="K40" s="114"/>
      <c r="L40" s="114"/>
      <c r="M40" s="114"/>
      <c r="N40" s="115"/>
    </row>
    <row r="41" spans="2:14" ht="14.4" hidden="1" customHeight="1" x14ac:dyDescent="0.3">
      <c r="B41" s="104"/>
      <c r="C41" s="105"/>
      <c r="D41" s="106"/>
      <c r="E41" s="107" t="s">
        <v>290</v>
      </c>
      <c r="F41" s="108" t="str">
        <f t="shared" ref="F41:N41" si="14">IF(F40=0,"",F40*$D40)</f>
        <v/>
      </c>
      <c r="G41" s="108" t="str">
        <f t="shared" si="14"/>
        <v/>
      </c>
      <c r="H41" s="108"/>
      <c r="I41" s="108"/>
      <c r="J41" s="108"/>
      <c r="K41" s="108"/>
      <c r="L41" s="108" t="str">
        <f t="shared" si="14"/>
        <v/>
      </c>
      <c r="M41" s="108" t="str">
        <f t="shared" si="14"/>
        <v/>
      </c>
      <c r="N41" s="109" t="str">
        <f t="shared" si="14"/>
        <v/>
      </c>
    </row>
    <row r="42" spans="2:14" ht="5.4" customHeight="1" thickBot="1" x14ac:dyDescent="0.35">
      <c r="B42" s="119"/>
      <c r="C42" s="120"/>
      <c r="D42" s="120"/>
      <c r="E42" s="120"/>
      <c r="F42" s="121"/>
      <c r="G42" s="121"/>
      <c r="H42" s="121"/>
      <c r="I42" s="121"/>
      <c r="J42" s="121"/>
      <c r="K42" s="121"/>
      <c r="L42" s="121"/>
      <c r="M42" s="121"/>
      <c r="N42" s="122"/>
    </row>
    <row r="43" spans="2:14" ht="15.6" customHeight="1" x14ac:dyDescent="0.3">
      <c r="B43" s="123" t="s">
        <v>291</v>
      </c>
      <c r="C43" s="124">
        <f>ORÇAMENTO!I135</f>
        <v>0</v>
      </c>
      <c r="D43" s="125" t="s">
        <v>292</v>
      </c>
      <c r="E43" s="126" t="s">
        <v>293</v>
      </c>
      <c r="F43" s="127" t="str">
        <f>IF(SUM(F25,F23,F21,F19,F27,F29,F31,F33,F35,F37,F39,F41)=0,"",ROUND(F44/$C$43,4))</f>
        <v/>
      </c>
      <c r="G43" s="127" t="str">
        <f>IF(SUM(G25,G23,G21,G19,G27,G29,G31,G33,G35,G37,G39,G41)=0,"",ROUND(G44/$C$43,4))</f>
        <v/>
      </c>
      <c r="H43" s="127" t="str">
        <f t="shared" ref="H43:M43" si="15">IF(SUM(H25,H23,H21,H19,H27,H29,H31,H33,H35,H37,H39,H41)=0,"",ROUND(H44/$C$43,4))</f>
        <v/>
      </c>
      <c r="I43" s="127" t="str">
        <f t="shared" si="15"/>
        <v/>
      </c>
      <c r="J43" s="127" t="str">
        <f t="shared" si="15"/>
        <v/>
      </c>
      <c r="K43" s="127" t="str">
        <f t="shared" si="15"/>
        <v/>
      </c>
      <c r="L43" s="127" t="str">
        <f t="shared" si="15"/>
        <v/>
      </c>
      <c r="M43" s="127" t="str">
        <f t="shared" si="15"/>
        <v/>
      </c>
      <c r="N43" s="128" t="str">
        <f>IF(SUM(N25,N23,N21,N19,N27,N29,N31,N33,N35,N37,N39,N41)=0,"",ROUND(N44/$C$43,4))</f>
        <v/>
      </c>
    </row>
    <row r="44" spans="2:14" ht="15" thickBot="1" x14ac:dyDescent="0.35">
      <c r="B44" s="129"/>
      <c r="C44" s="130"/>
      <c r="D44" s="131"/>
      <c r="E44" s="132" t="s">
        <v>294</v>
      </c>
      <c r="F44" s="133">
        <f>IF(SUM(F25,F23,F21,F19,F27,F29,F31,F33,F35,F37,F39,F41)=0,0,SUM(F25,F23,F21,F19,F27,F29,F31,F33,F35,F37,F39,F41))</f>
        <v>0</v>
      </c>
      <c r="G44" s="133">
        <f t="shared" ref="G44:N44" si="16">IF(SUM(G25,G23,G21,G19,G27,G29,G31,G33,G35,G37,G39,G41)=0,0,SUM(G25,G23,G21,G19,G27,G29,G31,G33,G35,G37,G39,G41))</f>
        <v>0</v>
      </c>
      <c r="H44" s="133">
        <f t="shared" si="16"/>
        <v>0</v>
      </c>
      <c r="I44" s="133">
        <f t="shared" si="16"/>
        <v>0</v>
      </c>
      <c r="J44" s="133">
        <f t="shared" si="16"/>
        <v>0</v>
      </c>
      <c r="K44" s="133">
        <f t="shared" si="16"/>
        <v>0</v>
      </c>
      <c r="L44" s="133">
        <f t="shared" si="16"/>
        <v>0</v>
      </c>
      <c r="M44" s="133">
        <f t="shared" si="16"/>
        <v>0</v>
      </c>
      <c r="N44" s="134">
        <f t="shared" si="16"/>
        <v>0</v>
      </c>
    </row>
    <row r="45" spans="2:14" x14ac:dyDescent="0.3">
      <c r="B45" s="29"/>
      <c r="D45" s="125" t="s">
        <v>295</v>
      </c>
      <c r="E45" s="126" t="s">
        <v>293</v>
      </c>
      <c r="F45" s="127" t="str">
        <f>IF(SUM(F35,F25,F23,F21,F19,F27,F29,F31,F33,F37)=0,"",ROUND(F46/$C$43,4))</f>
        <v/>
      </c>
      <c r="G45" s="127" t="str">
        <f>IF(SUM(G35,G25,G23,G21,G19,G27,G29,G31,G33,G37)=0,"",ROUND(G46/$C$43,4))</f>
        <v/>
      </c>
      <c r="H45" s="127" t="str">
        <f>IF(SUM(H35,H25,H23,H21,H19,H27,H29,H31,H33,H37)=0,"",ROUND(H46/$C$43,4))</f>
        <v/>
      </c>
      <c r="I45" s="127" t="str">
        <f>IF(SUM(I35,I25,I23,I21,I19,I27,I29,I31,I33,I37)=0,"",ROUND(I46/$C$43,4))</f>
        <v/>
      </c>
      <c r="J45" s="127" t="str">
        <f>IF(SUM(J35,J25,J23,J21,J19,J27,J29,J31,J33,J37)=0,"",ROUND(J46/$C$43,4))</f>
        <v/>
      </c>
      <c r="K45" s="127" t="str">
        <f>IF(SUM(K35,K25,K23,K21,K19,K27,K29,K31,K33,K37)=0,"",ROUND(K46/$C$43,4))</f>
        <v/>
      </c>
      <c r="L45" s="127" t="str">
        <f>IF(SUM(L35,L25,L23,L21,L19,L27,L29,L31,L33,L37)=0,"",ROUND(L46/$C$43,4))</f>
        <v/>
      </c>
      <c r="M45" s="127" t="str">
        <f>IF(SUM(M35,M25,M23,M21,M19,M27,M29,M31,M33,M37)=0,"",ROUND(M46/$C$43,4))</f>
        <v/>
      </c>
      <c r="N45" s="128" t="str">
        <f>IF(SUM(N35,N25,N23,N21,N19,N27,N29,N31,N33,N37)=0,"",ROUND(N46/$C$43,4))</f>
        <v/>
      </c>
    </row>
    <row r="46" spans="2:14" ht="15" thickBot="1" x14ac:dyDescent="0.35">
      <c r="B46" s="29"/>
      <c r="D46" s="135"/>
      <c r="E46" s="136" t="s">
        <v>294</v>
      </c>
      <c r="F46" s="133">
        <f>IF(F44=0,0,F44)</f>
        <v>0</v>
      </c>
      <c r="G46" s="133">
        <f>F46+G44</f>
        <v>0</v>
      </c>
      <c r="H46" s="133">
        <f t="shared" ref="H46:N46" si="17">G46+H44</f>
        <v>0</v>
      </c>
      <c r="I46" s="133">
        <f t="shared" si="17"/>
        <v>0</v>
      </c>
      <c r="J46" s="133">
        <f t="shared" si="17"/>
        <v>0</v>
      </c>
      <c r="K46" s="133">
        <f t="shared" si="17"/>
        <v>0</v>
      </c>
      <c r="L46" s="133">
        <f t="shared" si="17"/>
        <v>0</v>
      </c>
      <c r="M46" s="133">
        <f t="shared" si="17"/>
        <v>0</v>
      </c>
      <c r="N46" s="134">
        <f t="shared" si="17"/>
        <v>0</v>
      </c>
    </row>
    <row r="47" spans="2:14" ht="3.6" customHeight="1" thickBot="1" x14ac:dyDescent="0.35">
      <c r="B47" s="29"/>
      <c r="F47" s="11"/>
      <c r="G47" s="11"/>
      <c r="H47" s="11"/>
      <c r="I47" s="11"/>
      <c r="J47" s="11"/>
      <c r="K47" s="11"/>
    </row>
    <row r="48" spans="2:14" ht="102.6" customHeight="1" thickBot="1" x14ac:dyDescent="0.35">
      <c r="B48" s="58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3"/>
    </row>
    <row r="49" spans="2:2" x14ac:dyDescent="0.3">
      <c r="B49" s="29"/>
    </row>
    <row r="50" spans="2:2" x14ac:dyDescent="0.3">
      <c r="B50" s="29"/>
    </row>
    <row r="51" spans="2:2" x14ac:dyDescent="0.3">
      <c r="B51" s="29"/>
    </row>
    <row r="52" spans="2:2" x14ac:dyDescent="0.3">
      <c r="B52" s="29"/>
    </row>
    <row r="53" spans="2:2" x14ac:dyDescent="0.3">
      <c r="B53" s="29"/>
    </row>
    <row r="54" spans="2:2" x14ac:dyDescent="0.3">
      <c r="B54" s="29"/>
    </row>
    <row r="55" spans="2:2" x14ac:dyDescent="0.3">
      <c r="B55" s="29"/>
    </row>
    <row r="56" spans="2:2" x14ac:dyDescent="0.3">
      <c r="B56" s="29"/>
    </row>
    <row r="57" spans="2:2" x14ac:dyDescent="0.3">
      <c r="B57" s="29"/>
    </row>
    <row r="58" spans="2:2" x14ac:dyDescent="0.3">
      <c r="B58" s="29"/>
    </row>
    <row r="59" spans="2:2" x14ac:dyDescent="0.3">
      <c r="B59" s="29"/>
    </row>
    <row r="60" spans="2:2" x14ac:dyDescent="0.3">
      <c r="B60" s="29"/>
    </row>
    <row r="61" spans="2:2" x14ac:dyDescent="0.3">
      <c r="B61" s="29"/>
    </row>
    <row r="62" spans="2:2" x14ac:dyDescent="0.3">
      <c r="B62" s="29"/>
    </row>
    <row r="63" spans="2:2" x14ac:dyDescent="0.3">
      <c r="B63" s="29"/>
    </row>
    <row r="64" spans="2:2" x14ac:dyDescent="0.3">
      <c r="B64" s="29"/>
    </row>
    <row r="65" spans="2:2" x14ac:dyDescent="0.3">
      <c r="B65" s="29"/>
    </row>
    <row r="66" spans="2:2" x14ac:dyDescent="0.3">
      <c r="B66" s="29"/>
    </row>
    <row r="67" spans="2:2" x14ac:dyDescent="0.3">
      <c r="B67" s="29"/>
    </row>
    <row r="68" spans="2:2" x14ac:dyDescent="0.3">
      <c r="B68" s="29"/>
    </row>
    <row r="69" spans="2:2" x14ac:dyDescent="0.3">
      <c r="B69" s="29"/>
    </row>
    <row r="70" spans="2:2" x14ac:dyDescent="0.3">
      <c r="B70" s="29"/>
    </row>
    <row r="71" spans="2:2" x14ac:dyDescent="0.3">
      <c r="B71" s="29"/>
    </row>
    <row r="72" spans="2:2" x14ac:dyDescent="0.3">
      <c r="B72" s="29"/>
    </row>
    <row r="73" spans="2:2" x14ac:dyDescent="0.3">
      <c r="B73" s="29"/>
    </row>
    <row r="74" spans="2:2" x14ac:dyDescent="0.3">
      <c r="B74" s="29"/>
    </row>
    <row r="75" spans="2:2" x14ac:dyDescent="0.3">
      <c r="B75" s="29"/>
    </row>
    <row r="76" spans="2:2" x14ac:dyDescent="0.3">
      <c r="B76" s="29"/>
    </row>
    <row r="77" spans="2:2" x14ac:dyDescent="0.3">
      <c r="B77" s="29"/>
    </row>
    <row r="78" spans="2:2" x14ac:dyDescent="0.3">
      <c r="B78" s="29"/>
    </row>
    <row r="79" spans="2:2" x14ac:dyDescent="0.3">
      <c r="B79" s="29"/>
    </row>
    <row r="80" spans="2:2" x14ac:dyDescent="0.3">
      <c r="B80" s="29"/>
    </row>
    <row r="81" spans="2:2" x14ac:dyDescent="0.3">
      <c r="B81" s="29"/>
    </row>
    <row r="82" spans="2:2" x14ac:dyDescent="0.3">
      <c r="B82" s="29"/>
    </row>
    <row r="83" spans="2:2" x14ac:dyDescent="0.3">
      <c r="B83" s="29"/>
    </row>
    <row r="84" spans="2:2" x14ac:dyDescent="0.3">
      <c r="B84" s="29"/>
    </row>
    <row r="85" spans="2:2" x14ac:dyDescent="0.3">
      <c r="B85" s="29"/>
    </row>
    <row r="86" spans="2:2" x14ac:dyDescent="0.3">
      <c r="B86" s="29"/>
    </row>
    <row r="87" spans="2:2" x14ac:dyDescent="0.3">
      <c r="B87" s="29"/>
    </row>
    <row r="88" spans="2:2" x14ac:dyDescent="0.3">
      <c r="B88" s="29"/>
    </row>
    <row r="89" spans="2:2" x14ac:dyDescent="0.3">
      <c r="B89" s="29"/>
    </row>
    <row r="90" spans="2:2" x14ac:dyDescent="0.3">
      <c r="B90" s="29"/>
    </row>
    <row r="91" spans="2:2" x14ac:dyDescent="0.3">
      <c r="B91" s="29"/>
    </row>
    <row r="92" spans="2:2" x14ac:dyDescent="0.3">
      <c r="B92" s="29"/>
    </row>
    <row r="93" spans="2:2" x14ac:dyDescent="0.3">
      <c r="B93" s="29"/>
    </row>
    <row r="94" spans="2:2" x14ac:dyDescent="0.3">
      <c r="B94" s="29"/>
    </row>
    <row r="95" spans="2:2" x14ac:dyDescent="0.3">
      <c r="B95" s="29"/>
    </row>
    <row r="96" spans="2:2" x14ac:dyDescent="0.3">
      <c r="B96" s="29"/>
    </row>
    <row r="97" spans="2:2" x14ac:dyDescent="0.3">
      <c r="B97" s="29"/>
    </row>
    <row r="98" spans="2:2" x14ac:dyDescent="0.3">
      <c r="B98" s="29"/>
    </row>
    <row r="99" spans="2:2" x14ac:dyDescent="0.3">
      <c r="B99" s="29"/>
    </row>
    <row r="100" spans="2:2" x14ac:dyDescent="0.3">
      <c r="B100" s="29"/>
    </row>
    <row r="101" spans="2:2" x14ac:dyDescent="0.3">
      <c r="B101" s="29"/>
    </row>
    <row r="102" spans="2:2" x14ac:dyDescent="0.3">
      <c r="B102" s="29"/>
    </row>
    <row r="103" spans="2:2" x14ac:dyDescent="0.3">
      <c r="B103" s="29"/>
    </row>
    <row r="104" spans="2:2" x14ac:dyDescent="0.3">
      <c r="B104" s="29"/>
    </row>
    <row r="105" spans="2:2" x14ac:dyDescent="0.3">
      <c r="B105" s="29"/>
    </row>
    <row r="106" spans="2:2" x14ac:dyDescent="0.3">
      <c r="B106" s="29"/>
    </row>
    <row r="107" spans="2:2" x14ac:dyDescent="0.3">
      <c r="B107" s="29"/>
    </row>
    <row r="108" spans="2:2" x14ac:dyDescent="0.3">
      <c r="B108" s="29"/>
    </row>
    <row r="109" spans="2:2" x14ac:dyDescent="0.3">
      <c r="B109" s="29"/>
    </row>
    <row r="110" spans="2:2" x14ac:dyDescent="0.3">
      <c r="B110" s="29"/>
    </row>
    <row r="111" spans="2:2" x14ac:dyDescent="0.3">
      <c r="B111" s="29"/>
    </row>
    <row r="112" spans="2:2" x14ac:dyDescent="0.3">
      <c r="B112" s="29"/>
    </row>
    <row r="113" spans="2:2" x14ac:dyDescent="0.3">
      <c r="B113" s="29"/>
    </row>
    <row r="114" spans="2:2" x14ac:dyDescent="0.3">
      <c r="B114" s="29"/>
    </row>
    <row r="115" spans="2:2" x14ac:dyDescent="0.3">
      <c r="B115" s="29"/>
    </row>
    <row r="116" spans="2:2" x14ac:dyDescent="0.3">
      <c r="B116" s="29"/>
    </row>
    <row r="117" spans="2:2" x14ac:dyDescent="0.3">
      <c r="B117" s="29"/>
    </row>
    <row r="118" spans="2:2" x14ac:dyDescent="0.3">
      <c r="B118" s="29"/>
    </row>
    <row r="119" spans="2:2" x14ac:dyDescent="0.3">
      <c r="B119" s="29"/>
    </row>
    <row r="120" spans="2:2" x14ac:dyDescent="0.3">
      <c r="B120" s="29"/>
    </row>
    <row r="121" spans="2:2" x14ac:dyDescent="0.3">
      <c r="B121" s="29"/>
    </row>
    <row r="122" spans="2:2" x14ac:dyDescent="0.3">
      <c r="B122" s="29"/>
    </row>
    <row r="123" spans="2:2" x14ac:dyDescent="0.3">
      <c r="B123" s="29"/>
    </row>
    <row r="124" spans="2:2" x14ac:dyDescent="0.3">
      <c r="B124" s="29"/>
    </row>
    <row r="125" spans="2:2" x14ac:dyDescent="0.3">
      <c r="B125" s="29"/>
    </row>
    <row r="126" spans="2:2" x14ac:dyDescent="0.3">
      <c r="B126" s="29"/>
    </row>
    <row r="127" spans="2:2" x14ac:dyDescent="0.3">
      <c r="B127" s="29"/>
    </row>
    <row r="128" spans="2:2" x14ac:dyDescent="0.3">
      <c r="B128" s="29"/>
    </row>
    <row r="129" spans="2:2" x14ac:dyDescent="0.3">
      <c r="B129" s="29"/>
    </row>
    <row r="130" spans="2:2" x14ac:dyDescent="0.3">
      <c r="B130" s="29"/>
    </row>
    <row r="131" spans="2:2" x14ac:dyDescent="0.3">
      <c r="B131" s="29"/>
    </row>
    <row r="132" spans="2:2" x14ac:dyDescent="0.3">
      <c r="B132" s="29"/>
    </row>
    <row r="133" spans="2:2" x14ac:dyDescent="0.3">
      <c r="B133" s="29"/>
    </row>
    <row r="134" spans="2:2" x14ac:dyDescent="0.3">
      <c r="B134" s="29"/>
    </row>
    <row r="135" spans="2:2" x14ac:dyDescent="0.3">
      <c r="B135" s="29"/>
    </row>
    <row r="136" spans="2:2" x14ac:dyDescent="0.3">
      <c r="B136" s="29"/>
    </row>
    <row r="137" spans="2:2" x14ac:dyDescent="0.3">
      <c r="B137" s="29"/>
    </row>
    <row r="138" spans="2:2" x14ac:dyDescent="0.3">
      <c r="B138" s="29"/>
    </row>
    <row r="139" spans="2:2" x14ac:dyDescent="0.3">
      <c r="B139" s="29"/>
    </row>
    <row r="140" spans="2:2" x14ac:dyDescent="0.3">
      <c r="B140" s="29"/>
    </row>
    <row r="141" spans="2:2" x14ac:dyDescent="0.3">
      <c r="B141" s="29"/>
    </row>
    <row r="142" spans="2:2" x14ac:dyDescent="0.3">
      <c r="B142" s="29"/>
    </row>
    <row r="143" spans="2:2" x14ac:dyDescent="0.3">
      <c r="B143" s="29"/>
    </row>
    <row r="144" spans="2:2" x14ac:dyDescent="0.3">
      <c r="B144" s="29"/>
    </row>
    <row r="145" spans="2:2" x14ac:dyDescent="0.3">
      <c r="B145" s="29"/>
    </row>
    <row r="146" spans="2:2" x14ac:dyDescent="0.3">
      <c r="B146" s="29"/>
    </row>
    <row r="147" spans="2:2" x14ac:dyDescent="0.3">
      <c r="B147" s="29"/>
    </row>
    <row r="148" spans="2:2" x14ac:dyDescent="0.3">
      <c r="B148" s="29"/>
    </row>
    <row r="149" spans="2:2" x14ac:dyDescent="0.3">
      <c r="B149" s="29"/>
    </row>
    <row r="150" spans="2:2" x14ac:dyDescent="0.3">
      <c r="B150" s="29"/>
    </row>
    <row r="151" spans="2:2" x14ac:dyDescent="0.3">
      <c r="B151" s="29"/>
    </row>
    <row r="152" spans="2:2" x14ac:dyDescent="0.3">
      <c r="B152" s="29"/>
    </row>
    <row r="153" spans="2:2" x14ac:dyDescent="0.3">
      <c r="B153" s="29"/>
    </row>
    <row r="154" spans="2:2" x14ac:dyDescent="0.3">
      <c r="B154" s="29"/>
    </row>
    <row r="155" spans="2:2" x14ac:dyDescent="0.3">
      <c r="B155" s="29"/>
    </row>
    <row r="156" spans="2:2" x14ac:dyDescent="0.3">
      <c r="B156" s="29"/>
    </row>
    <row r="157" spans="2:2" x14ac:dyDescent="0.3">
      <c r="B157" s="29"/>
    </row>
    <row r="158" spans="2:2" x14ac:dyDescent="0.3">
      <c r="B158" s="29"/>
    </row>
    <row r="159" spans="2:2" x14ac:dyDescent="0.3">
      <c r="B159" s="29"/>
    </row>
    <row r="160" spans="2:2" x14ac:dyDescent="0.3">
      <c r="B160" s="29"/>
    </row>
    <row r="161" spans="2:2" x14ac:dyDescent="0.3">
      <c r="B161" s="29"/>
    </row>
    <row r="162" spans="2:2" x14ac:dyDescent="0.3">
      <c r="B162" s="29"/>
    </row>
    <row r="163" spans="2:2" x14ac:dyDescent="0.3">
      <c r="B163" s="29"/>
    </row>
    <row r="164" spans="2:2" x14ac:dyDescent="0.3">
      <c r="B164" s="29"/>
    </row>
    <row r="165" spans="2:2" x14ac:dyDescent="0.3">
      <c r="B165" s="29"/>
    </row>
    <row r="166" spans="2:2" x14ac:dyDescent="0.3">
      <c r="B166" s="29"/>
    </row>
    <row r="167" spans="2:2" x14ac:dyDescent="0.3">
      <c r="B167" s="29"/>
    </row>
    <row r="168" spans="2:2" x14ac:dyDescent="0.3">
      <c r="B168" s="29"/>
    </row>
    <row r="169" spans="2:2" x14ac:dyDescent="0.3">
      <c r="B169" s="29"/>
    </row>
    <row r="170" spans="2:2" x14ac:dyDescent="0.3">
      <c r="B170" s="29"/>
    </row>
    <row r="171" spans="2:2" x14ac:dyDescent="0.3">
      <c r="B171" s="29"/>
    </row>
    <row r="172" spans="2:2" x14ac:dyDescent="0.3">
      <c r="B172" s="29"/>
    </row>
    <row r="173" spans="2:2" x14ac:dyDescent="0.3">
      <c r="B173" s="29"/>
    </row>
    <row r="174" spans="2:2" x14ac:dyDescent="0.3">
      <c r="B174" s="29"/>
    </row>
    <row r="175" spans="2:2" x14ac:dyDescent="0.3">
      <c r="B175" s="29"/>
    </row>
    <row r="176" spans="2:2" x14ac:dyDescent="0.3">
      <c r="B176" s="29"/>
    </row>
    <row r="177" spans="2:2" x14ac:dyDescent="0.3">
      <c r="B177" s="29"/>
    </row>
    <row r="178" spans="2:2" x14ac:dyDescent="0.3">
      <c r="B178" s="29"/>
    </row>
    <row r="179" spans="2:2" x14ac:dyDescent="0.3">
      <c r="B179" s="29"/>
    </row>
    <row r="180" spans="2:2" x14ac:dyDescent="0.3">
      <c r="B180" s="29"/>
    </row>
    <row r="181" spans="2:2" x14ac:dyDescent="0.3">
      <c r="B181" s="29"/>
    </row>
    <row r="182" spans="2:2" x14ac:dyDescent="0.3">
      <c r="B182" s="29"/>
    </row>
    <row r="183" spans="2:2" x14ac:dyDescent="0.3">
      <c r="B183" s="29"/>
    </row>
    <row r="184" spans="2:2" x14ac:dyDescent="0.3">
      <c r="B184" s="29"/>
    </row>
    <row r="185" spans="2:2" x14ac:dyDescent="0.3">
      <c r="B185" s="29"/>
    </row>
    <row r="186" spans="2:2" x14ac:dyDescent="0.3">
      <c r="B186" s="29"/>
    </row>
    <row r="187" spans="2:2" x14ac:dyDescent="0.3">
      <c r="B187" s="29"/>
    </row>
    <row r="188" spans="2:2" x14ac:dyDescent="0.3">
      <c r="B188" s="29"/>
    </row>
    <row r="189" spans="2:2" x14ac:dyDescent="0.3">
      <c r="B189" s="29"/>
    </row>
    <row r="190" spans="2:2" x14ac:dyDescent="0.3">
      <c r="B190" s="29"/>
    </row>
    <row r="191" spans="2:2" x14ac:dyDescent="0.3">
      <c r="B191" s="29"/>
    </row>
    <row r="192" spans="2:2" x14ac:dyDescent="0.3">
      <c r="B192" s="29"/>
    </row>
    <row r="193" spans="2:2" x14ac:dyDescent="0.3">
      <c r="B193" s="29"/>
    </row>
    <row r="194" spans="2:2" x14ac:dyDescent="0.3">
      <c r="B194" s="29"/>
    </row>
    <row r="195" spans="2:2" x14ac:dyDescent="0.3">
      <c r="B195" s="29"/>
    </row>
    <row r="196" spans="2:2" x14ac:dyDescent="0.3">
      <c r="B196" s="29"/>
    </row>
    <row r="197" spans="2:2" x14ac:dyDescent="0.3">
      <c r="B197" s="29"/>
    </row>
    <row r="198" spans="2:2" x14ac:dyDescent="0.3">
      <c r="B198" s="29"/>
    </row>
    <row r="199" spans="2:2" x14ac:dyDescent="0.3">
      <c r="B199" s="29"/>
    </row>
    <row r="200" spans="2:2" x14ac:dyDescent="0.3">
      <c r="B200" s="29"/>
    </row>
    <row r="201" spans="2:2" x14ac:dyDescent="0.3">
      <c r="B201" s="29"/>
    </row>
    <row r="202" spans="2:2" x14ac:dyDescent="0.3">
      <c r="B202" s="29"/>
    </row>
    <row r="203" spans="2:2" x14ac:dyDescent="0.3">
      <c r="B203" s="29"/>
    </row>
    <row r="204" spans="2:2" x14ac:dyDescent="0.3">
      <c r="B204" s="29"/>
    </row>
    <row r="205" spans="2:2" x14ac:dyDescent="0.3">
      <c r="B205" s="29"/>
    </row>
    <row r="206" spans="2:2" x14ac:dyDescent="0.3">
      <c r="B206" s="29"/>
    </row>
    <row r="207" spans="2:2" x14ac:dyDescent="0.3">
      <c r="B207" s="29"/>
    </row>
    <row r="208" spans="2:2" x14ac:dyDescent="0.3">
      <c r="B208" s="29"/>
    </row>
    <row r="209" spans="2:2" x14ac:dyDescent="0.3">
      <c r="B209" s="29"/>
    </row>
    <row r="210" spans="2:2" x14ac:dyDescent="0.3">
      <c r="B210" s="29"/>
    </row>
    <row r="211" spans="2:2" x14ac:dyDescent="0.3">
      <c r="B211" s="29"/>
    </row>
    <row r="212" spans="2:2" x14ac:dyDescent="0.3">
      <c r="B212" s="29"/>
    </row>
    <row r="213" spans="2:2" x14ac:dyDescent="0.3">
      <c r="B213" s="29"/>
    </row>
    <row r="214" spans="2:2" x14ac:dyDescent="0.3">
      <c r="B214" s="29"/>
    </row>
    <row r="215" spans="2:2" x14ac:dyDescent="0.3">
      <c r="B215" s="29"/>
    </row>
    <row r="216" spans="2:2" x14ac:dyDescent="0.3">
      <c r="B216" s="29"/>
    </row>
    <row r="217" spans="2:2" x14ac:dyDescent="0.3">
      <c r="B217" s="29"/>
    </row>
    <row r="218" spans="2:2" x14ac:dyDescent="0.3">
      <c r="B218" s="29"/>
    </row>
    <row r="219" spans="2:2" x14ac:dyDescent="0.3">
      <c r="B219" s="29"/>
    </row>
    <row r="220" spans="2:2" x14ac:dyDescent="0.3">
      <c r="B220" s="29"/>
    </row>
    <row r="221" spans="2:2" x14ac:dyDescent="0.3">
      <c r="B221" s="29"/>
    </row>
    <row r="222" spans="2:2" x14ac:dyDescent="0.3">
      <c r="B222" s="29"/>
    </row>
    <row r="223" spans="2:2" x14ac:dyDescent="0.3">
      <c r="B223" s="29"/>
    </row>
    <row r="224" spans="2:2" x14ac:dyDescent="0.3">
      <c r="B224" s="29"/>
    </row>
    <row r="225" spans="2:2" x14ac:dyDescent="0.3">
      <c r="B225" s="29"/>
    </row>
    <row r="226" spans="2:2" x14ac:dyDescent="0.3">
      <c r="B226" s="29"/>
    </row>
    <row r="227" spans="2:2" x14ac:dyDescent="0.3">
      <c r="B227" s="29"/>
    </row>
    <row r="228" spans="2:2" x14ac:dyDescent="0.3">
      <c r="B228" s="29"/>
    </row>
    <row r="229" spans="2:2" x14ac:dyDescent="0.3">
      <c r="B229" s="29"/>
    </row>
    <row r="230" spans="2:2" x14ac:dyDescent="0.3">
      <c r="B230" s="29"/>
    </row>
    <row r="231" spans="2:2" x14ac:dyDescent="0.3">
      <c r="B231" s="29"/>
    </row>
    <row r="232" spans="2:2" x14ac:dyDescent="0.3">
      <c r="B232" s="29"/>
    </row>
    <row r="233" spans="2:2" x14ac:dyDescent="0.3">
      <c r="B233" s="29"/>
    </row>
    <row r="234" spans="2:2" x14ac:dyDescent="0.3">
      <c r="B234" s="29"/>
    </row>
    <row r="235" spans="2:2" x14ac:dyDescent="0.3">
      <c r="B235" s="29"/>
    </row>
    <row r="236" spans="2:2" x14ac:dyDescent="0.3">
      <c r="B236" s="29"/>
    </row>
    <row r="237" spans="2:2" x14ac:dyDescent="0.3">
      <c r="B237" s="29"/>
    </row>
    <row r="238" spans="2:2" x14ac:dyDescent="0.3">
      <c r="B238" s="29"/>
    </row>
    <row r="239" spans="2:2" x14ac:dyDescent="0.3">
      <c r="B239" s="29"/>
    </row>
    <row r="240" spans="2:2" x14ac:dyDescent="0.3">
      <c r="B240" s="29"/>
    </row>
    <row r="241" spans="2:2" x14ac:dyDescent="0.3">
      <c r="B241" s="29"/>
    </row>
    <row r="242" spans="2:2" x14ac:dyDescent="0.3">
      <c r="B242" s="29"/>
    </row>
    <row r="243" spans="2:2" x14ac:dyDescent="0.3">
      <c r="B243" s="29"/>
    </row>
    <row r="244" spans="2:2" x14ac:dyDescent="0.3">
      <c r="B244" s="29"/>
    </row>
    <row r="245" spans="2:2" x14ac:dyDescent="0.3">
      <c r="B245" s="29"/>
    </row>
    <row r="246" spans="2:2" x14ac:dyDescent="0.3">
      <c r="B246" s="29"/>
    </row>
    <row r="247" spans="2:2" x14ac:dyDescent="0.3">
      <c r="B247" s="29"/>
    </row>
    <row r="248" spans="2:2" x14ac:dyDescent="0.3">
      <c r="B248" s="29"/>
    </row>
    <row r="249" spans="2:2" x14ac:dyDescent="0.3">
      <c r="B249" s="29"/>
    </row>
    <row r="250" spans="2:2" x14ac:dyDescent="0.3">
      <c r="B250" s="29"/>
    </row>
    <row r="251" spans="2:2" x14ac:dyDescent="0.3">
      <c r="B251" s="29"/>
    </row>
    <row r="252" spans="2:2" x14ac:dyDescent="0.3">
      <c r="B252" s="29"/>
    </row>
    <row r="253" spans="2:2" x14ac:dyDescent="0.3">
      <c r="B253" s="29"/>
    </row>
    <row r="254" spans="2:2" x14ac:dyDescent="0.3">
      <c r="B254" s="29"/>
    </row>
    <row r="255" spans="2:2" x14ac:dyDescent="0.3">
      <c r="B255" s="29"/>
    </row>
    <row r="256" spans="2:2" x14ac:dyDescent="0.3">
      <c r="B256" s="29"/>
    </row>
    <row r="257" spans="2:2" x14ac:dyDescent="0.3">
      <c r="B257" s="29"/>
    </row>
    <row r="258" spans="2:2" x14ac:dyDescent="0.3">
      <c r="B258" s="29"/>
    </row>
    <row r="259" spans="2:2" x14ac:dyDescent="0.3">
      <c r="B259" s="29"/>
    </row>
    <row r="260" spans="2:2" x14ac:dyDescent="0.3">
      <c r="B260" s="29"/>
    </row>
    <row r="261" spans="2:2" x14ac:dyDescent="0.3">
      <c r="B261" s="29"/>
    </row>
    <row r="262" spans="2:2" x14ac:dyDescent="0.3">
      <c r="B262" s="29"/>
    </row>
  </sheetData>
  <mergeCells count="21">
    <mergeCell ref="D45:D46"/>
    <mergeCell ref="H15:H16"/>
    <mergeCell ref="I15:I16"/>
    <mergeCell ref="J15:J16"/>
    <mergeCell ref="K15:K16"/>
    <mergeCell ref="C10:D10"/>
    <mergeCell ref="C12:D12"/>
    <mergeCell ref="F10:H10"/>
    <mergeCell ref="F12:H12"/>
    <mergeCell ref="L15:L16"/>
    <mergeCell ref="M15:M16"/>
    <mergeCell ref="N15:N16"/>
    <mergeCell ref="B43:B44"/>
    <mergeCell ref="C43:C44"/>
    <mergeCell ref="D43:D44"/>
    <mergeCell ref="B15:B16"/>
    <mergeCell ref="C15:C16"/>
    <mergeCell ref="D15:D16"/>
    <mergeCell ref="E15:E16"/>
    <mergeCell ref="F15:F16"/>
    <mergeCell ref="G15:G16"/>
  </mergeCells>
  <phoneticPr fontId="18" type="noConversion"/>
  <conditionalFormatting sqref="N38:N41">
    <cfRule type="expression" dxfId="1" priority="2">
      <formula>#REF!=0</formula>
    </cfRule>
  </conditionalFormatting>
  <conditionalFormatting sqref="F44:N44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ORÇAMENTO</vt:lpstr>
      <vt:lpstr>CRONOGRAMA</vt:lpstr>
      <vt:lpstr>CRONOGRAMA!Area_de_impressao</vt:lpstr>
      <vt:lpstr>ORÇAMENTO!Area_de_impressao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Guilherme Campos</dc:creator>
  <cp:lastModifiedBy>Guilherme Campos</cp:lastModifiedBy>
  <cp:lastPrinted>2023-03-14T17:36:54Z</cp:lastPrinted>
  <dcterms:created xsi:type="dcterms:W3CDTF">2023-03-13T17:20:57Z</dcterms:created>
  <dcterms:modified xsi:type="dcterms:W3CDTF">2023-03-14T17:37:57Z</dcterms:modified>
</cp:coreProperties>
</file>